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vestibul/ZADÁVACÍ DOKUMENTACE/"/>
    </mc:Choice>
  </mc:AlternateContent>
  <xr:revisionPtr revIDLastSave="0" documentId="11_5E0B9A7AE1CEA04949931F16676703871A529BD5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Rekapitulace stavby" sheetId="1" r:id="rId1"/>
    <sheet name="001 - Elektroinstalace " sheetId="2" r:id="rId2"/>
    <sheet name="002 - Zdravotechnika" sheetId="3" r:id="rId3"/>
    <sheet name="003 - Stavební práce" sheetId="4" r:id="rId4"/>
    <sheet name="005 - Ostatní a vedlejší ..." sheetId="5" r:id="rId5"/>
    <sheet name="004 - Vzduchotechnika " sheetId="6" r:id="rId6"/>
    <sheet name="004.1 - Vzduchotechnika -..." sheetId="7" r:id="rId7"/>
    <sheet name="004.2 - Vzduchotechnika -..." sheetId="8" r:id="rId8"/>
    <sheet name="004.3 - Vzduchotechnika -..." sheetId="9" r:id="rId9"/>
    <sheet name="004.4 - Vzduchotechnika -..." sheetId="10" r:id="rId10"/>
    <sheet name="004.5 - Vzduchotechnika -..." sheetId="11" r:id="rId11"/>
    <sheet name="011 - Stavební část - úpr..." sheetId="12" r:id="rId12"/>
    <sheet name="012 - Elektroinstalace  -..." sheetId="13" r:id="rId13"/>
    <sheet name="013 - Klimatizace - úprav..." sheetId="14" r:id="rId14"/>
    <sheet name="014 - ÚPRAVA VSTUPNÍHO PO..." sheetId="15" r:id="rId15"/>
    <sheet name="015 - ÚPRAVA VSTUPNÍHO PO..." sheetId="16" r:id="rId16"/>
    <sheet name="016 - ÚPRAVA VSTUPNÍHO PO..." sheetId="17" r:id="rId17"/>
    <sheet name="017 - ÚPRAVA VSTUPNÍHO PO..." sheetId="18" r:id="rId18"/>
    <sheet name="018 - ÚPRAVA VSTUPNÍHO PO..." sheetId="19" r:id="rId19"/>
    <sheet name="019 - ÚPRAVA VSTUPNÍHO PO..." sheetId="20" r:id="rId20"/>
    <sheet name="020 - ÚPRAVA VSTUPNÍHO PO..." sheetId="21" r:id="rId21"/>
  </sheets>
  <definedNames>
    <definedName name="_xlnm._FilterDatabase" localSheetId="1" hidden="1">'001 - Elektroinstalace '!$C$121:$K$243</definedName>
    <definedName name="_xlnm._FilterDatabase" localSheetId="2" hidden="1">'002 - Zdravotechnika'!$C$127:$K$297</definedName>
    <definedName name="_xlnm._FilterDatabase" localSheetId="3" hidden="1">'003 - Stavební práce'!$C$132:$K$393</definedName>
    <definedName name="_xlnm._FilterDatabase" localSheetId="5" hidden="1">'004 - Vzduchotechnika '!$C$116:$K$126</definedName>
    <definedName name="_xlnm._FilterDatabase" localSheetId="6" hidden="1">'004.1 - Vzduchotechnika -...'!$C$116:$K$132</definedName>
    <definedName name="_xlnm._FilterDatabase" localSheetId="7" hidden="1">'004.2 - Vzduchotechnika -...'!$C$116:$K$128</definedName>
    <definedName name="_xlnm._FilterDatabase" localSheetId="8" hidden="1">'004.3 - Vzduchotechnika -...'!$C$116:$K$134</definedName>
    <definedName name="_xlnm._FilterDatabase" localSheetId="9" hidden="1">'004.4 - Vzduchotechnika -...'!$C$116:$K$130</definedName>
    <definedName name="_xlnm._FilterDatabase" localSheetId="10" hidden="1">'004.5 - Vzduchotechnika -...'!$C$116:$K$120</definedName>
    <definedName name="_xlnm._FilterDatabase" localSheetId="4" hidden="1">'005 - Ostatní a vedlejší ...'!$C$118:$K$131</definedName>
    <definedName name="_xlnm._FilterDatabase" localSheetId="11" hidden="1">'011 - Stavební část - úpr...'!$C$126:$K$212</definedName>
    <definedName name="_xlnm._FilterDatabase" localSheetId="12" hidden="1">'012 - Elektroinstalace  -...'!$C$121:$K$181</definedName>
    <definedName name="_xlnm._FilterDatabase" localSheetId="13" hidden="1">'013 - Klimatizace - úprav...'!$C$119:$K$153</definedName>
    <definedName name="_xlnm._FilterDatabase" localSheetId="14" hidden="1">'014 - ÚPRAVA VSTUPNÍHO PO...'!$C$118:$K$207</definedName>
    <definedName name="_xlnm._FilterDatabase" localSheetId="15" hidden="1">'015 - ÚPRAVA VSTUPNÍHO PO...'!$C$117:$K$187</definedName>
    <definedName name="_xlnm._FilterDatabase" localSheetId="16" hidden="1">'016 - ÚPRAVA VSTUPNÍHO PO...'!$C$118:$K$159</definedName>
    <definedName name="_xlnm._FilterDatabase" localSheetId="17" hidden="1">'017 - ÚPRAVA VSTUPNÍHO PO...'!$C$119:$K$216</definedName>
    <definedName name="_xlnm._FilterDatabase" localSheetId="18" hidden="1">'018 - ÚPRAVA VSTUPNÍHO PO...'!$C$119:$K$196</definedName>
    <definedName name="_xlnm._FilterDatabase" localSheetId="19" hidden="1">'019 - ÚPRAVA VSTUPNÍHO PO...'!$C$118:$K$163</definedName>
    <definedName name="_xlnm._FilterDatabase" localSheetId="20" hidden="1">'020 - ÚPRAVA VSTUPNÍHO PO...'!$C$117:$K$147</definedName>
    <definedName name="_xlnm.Print_Titles" localSheetId="1">'001 - Elektroinstalace '!$121:$121</definedName>
    <definedName name="_xlnm.Print_Titles" localSheetId="2">'002 - Zdravotechnika'!$127:$127</definedName>
    <definedName name="_xlnm.Print_Titles" localSheetId="3">'003 - Stavební práce'!$132:$132</definedName>
    <definedName name="_xlnm.Print_Titles" localSheetId="5">'004 - Vzduchotechnika '!$116:$116</definedName>
    <definedName name="_xlnm.Print_Titles" localSheetId="6">'004.1 - Vzduchotechnika -...'!$116:$116</definedName>
    <definedName name="_xlnm.Print_Titles" localSheetId="7">'004.2 - Vzduchotechnika -...'!$116:$116</definedName>
    <definedName name="_xlnm.Print_Titles" localSheetId="8">'004.3 - Vzduchotechnika -...'!$116:$116</definedName>
    <definedName name="_xlnm.Print_Titles" localSheetId="9">'004.4 - Vzduchotechnika -...'!$116:$116</definedName>
    <definedName name="_xlnm.Print_Titles" localSheetId="10">'004.5 - Vzduchotechnika -...'!$116:$116</definedName>
    <definedName name="_xlnm.Print_Titles" localSheetId="4">'005 - Ostatní a vedlejší ...'!$118:$118</definedName>
    <definedName name="_xlnm.Print_Titles" localSheetId="11">'011 - Stavební část - úpr...'!$126:$126</definedName>
    <definedName name="_xlnm.Print_Titles" localSheetId="12">'012 - Elektroinstalace  -...'!$121:$121</definedName>
    <definedName name="_xlnm.Print_Titles" localSheetId="13">'013 - Klimatizace - úprav...'!$119:$119</definedName>
    <definedName name="_xlnm.Print_Titles" localSheetId="14">'014 - ÚPRAVA VSTUPNÍHO PO...'!$118:$118</definedName>
    <definedName name="_xlnm.Print_Titles" localSheetId="15">'015 - ÚPRAVA VSTUPNÍHO PO...'!$117:$117</definedName>
    <definedName name="_xlnm.Print_Titles" localSheetId="16">'016 - ÚPRAVA VSTUPNÍHO PO...'!$118:$118</definedName>
    <definedName name="_xlnm.Print_Titles" localSheetId="17">'017 - ÚPRAVA VSTUPNÍHO PO...'!$119:$119</definedName>
    <definedName name="_xlnm.Print_Titles" localSheetId="18">'018 - ÚPRAVA VSTUPNÍHO PO...'!$119:$119</definedName>
    <definedName name="_xlnm.Print_Titles" localSheetId="19">'019 - ÚPRAVA VSTUPNÍHO PO...'!$118:$118</definedName>
    <definedName name="_xlnm.Print_Titles" localSheetId="20">'020 - ÚPRAVA VSTUPNÍHO PO...'!$117:$117</definedName>
    <definedName name="_xlnm.Print_Titles" localSheetId="0">'Rekapitulace stavby'!$92:$92</definedName>
    <definedName name="_xlnm.Print_Area" localSheetId="1">'001 - Elektroinstalace '!$C$4:$J$76,'001 - Elektroinstalace '!$C$82:$J$103,'001 - Elektroinstalace '!$C$109:$K$243</definedName>
    <definedName name="_xlnm.Print_Area" localSheetId="2">'002 - Zdravotechnika'!$C$4:$J$76,'002 - Zdravotechnika'!$C$82:$J$109,'002 - Zdravotechnika'!$C$115:$K$297</definedName>
    <definedName name="_xlnm.Print_Area" localSheetId="3">'003 - Stavební práce'!$C$4:$J$76,'003 - Stavební práce'!$C$82:$J$114,'003 - Stavební práce'!$C$120:$K$393</definedName>
    <definedName name="_xlnm.Print_Area" localSheetId="5">'004 - Vzduchotechnika '!$C$4:$J$76,'004 - Vzduchotechnika '!$C$82:$J$98,'004 - Vzduchotechnika '!$C$104:$K$126</definedName>
    <definedName name="_xlnm.Print_Area" localSheetId="6">'004.1 - Vzduchotechnika -...'!$C$4:$J$76,'004.1 - Vzduchotechnika -...'!$C$82:$J$98,'004.1 - Vzduchotechnika -...'!$C$104:$K$132</definedName>
    <definedName name="_xlnm.Print_Area" localSheetId="7">'004.2 - Vzduchotechnika -...'!$C$4:$J$76,'004.2 - Vzduchotechnika -...'!$C$82:$J$98,'004.2 - Vzduchotechnika -...'!$C$104:$K$128</definedName>
    <definedName name="_xlnm.Print_Area" localSheetId="8">'004.3 - Vzduchotechnika -...'!$C$4:$J$76,'004.3 - Vzduchotechnika -...'!$C$82:$J$98,'004.3 - Vzduchotechnika -...'!$C$104:$K$134</definedName>
    <definedName name="_xlnm.Print_Area" localSheetId="9">'004.4 - Vzduchotechnika -...'!$C$4:$J$76,'004.4 - Vzduchotechnika -...'!$C$82:$J$98,'004.4 - Vzduchotechnika -...'!$C$104:$K$130</definedName>
    <definedName name="_xlnm.Print_Area" localSheetId="10">'004.5 - Vzduchotechnika -...'!$C$4:$J$76,'004.5 - Vzduchotechnika -...'!$C$82:$J$98,'004.5 - Vzduchotechnika -...'!$C$104:$K$120</definedName>
    <definedName name="_xlnm.Print_Area" localSheetId="4">'005 - Ostatní a vedlejší ...'!$C$4:$J$76,'005 - Ostatní a vedlejší ...'!$C$82:$J$100,'005 - Ostatní a vedlejší ...'!$C$106:$K$131</definedName>
    <definedName name="_xlnm.Print_Area" localSheetId="11">'011 - Stavební část - úpr...'!$C$4:$J$76,'011 - Stavební část - úpr...'!$C$82:$J$108,'011 - Stavební část - úpr...'!$C$114:$K$212</definedName>
    <definedName name="_xlnm.Print_Area" localSheetId="12">'012 - Elektroinstalace  -...'!$C$4:$J$76,'012 - Elektroinstalace  -...'!$C$82:$J$103,'012 - Elektroinstalace  -...'!$C$109:$K$181</definedName>
    <definedName name="_xlnm.Print_Area" localSheetId="13">'013 - Klimatizace - úprav...'!$C$4:$J$76,'013 - Klimatizace - úprav...'!$C$82:$J$101,'013 - Klimatizace - úprav...'!$C$107:$K$153</definedName>
    <definedName name="_xlnm.Print_Area" localSheetId="14">'014 - ÚPRAVA VSTUPNÍHO PO...'!$C$4:$J$76,'014 - ÚPRAVA VSTUPNÍHO PO...'!$C$82:$J$100,'014 - ÚPRAVA VSTUPNÍHO PO...'!$C$106:$K$207</definedName>
    <definedName name="_xlnm.Print_Area" localSheetId="15">'015 - ÚPRAVA VSTUPNÍHO PO...'!$C$4:$J$76,'015 - ÚPRAVA VSTUPNÍHO PO...'!$C$82:$J$99,'015 - ÚPRAVA VSTUPNÍHO PO...'!$C$105:$K$187</definedName>
    <definedName name="_xlnm.Print_Area" localSheetId="16">'016 - ÚPRAVA VSTUPNÍHO PO...'!$C$4:$J$76,'016 - ÚPRAVA VSTUPNÍHO PO...'!$C$82:$J$100,'016 - ÚPRAVA VSTUPNÍHO PO...'!$C$106:$K$159</definedName>
    <definedName name="_xlnm.Print_Area" localSheetId="17">'017 - ÚPRAVA VSTUPNÍHO PO...'!$C$4:$J$76,'017 - ÚPRAVA VSTUPNÍHO PO...'!$C$82:$J$101,'017 - ÚPRAVA VSTUPNÍHO PO...'!$C$107:$K$216</definedName>
    <definedName name="_xlnm.Print_Area" localSheetId="18">'018 - ÚPRAVA VSTUPNÍHO PO...'!$C$4:$J$76,'018 - ÚPRAVA VSTUPNÍHO PO...'!$C$82:$J$101,'018 - ÚPRAVA VSTUPNÍHO PO...'!$C$107:$K$196</definedName>
    <definedName name="_xlnm.Print_Area" localSheetId="19">'019 - ÚPRAVA VSTUPNÍHO PO...'!$C$4:$J$76,'019 - ÚPRAVA VSTUPNÍHO PO...'!$C$82:$J$100,'019 - ÚPRAVA VSTUPNÍHO PO...'!$C$106:$K$163</definedName>
    <definedName name="_xlnm.Print_Area" localSheetId="20">'020 - ÚPRAVA VSTUPNÍHO PO...'!$C$4:$J$76,'020 - ÚPRAVA VSTUPNÍHO PO...'!$C$82:$J$99,'020 - ÚPRAVA VSTUPNÍHO PO...'!$C$105:$K$147</definedName>
    <definedName name="_xlnm.Print_Area" localSheetId="0">'Rekapitulace stavby'!$D$4:$AO$76,'Rekapitulace stavby'!$C$82:$AQ$115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1" l="1"/>
  <c r="J36" i="21"/>
  <c r="AY114" i="1" s="1"/>
  <c r="J35" i="21"/>
  <c r="AX114" i="1"/>
  <c r="BI147" i="21"/>
  <c r="BH147" i="21"/>
  <c r="BG147" i="21"/>
  <c r="BF147" i="21"/>
  <c r="T147" i="21"/>
  <c r="R147" i="21"/>
  <c r="P147" i="21"/>
  <c r="BI146" i="21"/>
  <c r="BH146" i="21"/>
  <c r="BG146" i="21"/>
  <c r="BF146" i="21"/>
  <c r="T146" i="21"/>
  <c r="R146" i="21"/>
  <c r="P146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F112" i="21"/>
  <c r="E110" i="21"/>
  <c r="F89" i="21"/>
  <c r="E87" i="21"/>
  <c r="J24" i="21"/>
  <c r="E24" i="21"/>
  <c r="J115" i="21" s="1"/>
  <c r="J23" i="21"/>
  <c r="J21" i="21"/>
  <c r="E21" i="21"/>
  <c r="J114" i="21"/>
  <c r="J20" i="21"/>
  <c r="J18" i="21"/>
  <c r="E18" i="21"/>
  <c r="F115" i="21" s="1"/>
  <c r="J17" i="21"/>
  <c r="J15" i="21"/>
  <c r="E15" i="21"/>
  <c r="F114" i="21" s="1"/>
  <c r="J14" i="21"/>
  <c r="J12" i="21"/>
  <c r="J112" i="21"/>
  <c r="E7" i="21"/>
  <c r="E85" i="21"/>
  <c r="J37" i="20"/>
  <c r="J36" i="20"/>
  <c r="AY113" i="1" s="1"/>
  <c r="J35" i="20"/>
  <c r="AX113" i="1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48" i="20"/>
  <c r="BH148" i="20"/>
  <c r="BG148" i="20"/>
  <c r="BF148" i="20"/>
  <c r="T148" i="20"/>
  <c r="R148" i="20"/>
  <c r="P148" i="20"/>
  <c r="BI145" i="20"/>
  <c r="BH145" i="20"/>
  <c r="BG145" i="20"/>
  <c r="BF145" i="20"/>
  <c r="T145" i="20"/>
  <c r="R145" i="20"/>
  <c r="P145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BI127" i="20"/>
  <c r="BH127" i="20"/>
  <c r="BG127" i="20"/>
  <c r="BF127" i="20"/>
  <c r="T127" i="20"/>
  <c r="R127" i="20"/>
  <c r="P127" i="20"/>
  <c r="BI124" i="20"/>
  <c r="BH124" i="20"/>
  <c r="BG124" i="20"/>
  <c r="BF124" i="20"/>
  <c r="T124" i="20"/>
  <c r="R124" i="20"/>
  <c r="P124" i="20"/>
  <c r="BI121" i="20"/>
  <c r="BH121" i="20"/>
  <c r="BG121" i="20"/>
  <c r="BF121" i="20"/>
  <c r="T121" i="20"/>
  <c r="R121" i="20"/>
  <c r="P121" i="20"/>
  <c r="F113" i="20"/>
  <c r="E111" i="20"/>
  <c r="F89" i="20"/>
  <c r="E87" i="20"/>
  <c r="J24" i="20"/>
  <c r="E24" i="20"/>
  <c r="J92" i="20" s="1"/>
  <c r="J23" i="20"/>
  <c r="J21" i="20"/>
  <c r="E21" i="20"/>
  <c r="J91" i="20" s="1"/>
  <c r="J20" i="20"/>
  <c r="J18" i="20"/>
  <c r="E18" i="20"/>
  <c r="F116" i="20"/>
  <c r="J17" i="20"/>
  <c r="J15" i="20"/>
  <c r="E15" i="20"/>
  <c r="F91" i="20" s="1"/>
  <c r="J14" i="20"/>
  <c r="J12" i="20"/>
  <c r="J113" i="20"/>
  <c r="E7" i="20"/>
  <c r="E109" i="20"/>
  <c r="J37" i="19"/>
  <c r="J36" i="19"/>
  <c r="AY112" i="1"/>
  <c r="J35" i="19"/>
  <c r="AX112" i="1" s="1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29" i="19"/>
  <c r="BH129" i="19"/>
  <c r="BG129" i="19"/>
  <c r="BF129" i="19"/>
  <c r="T129" i="19"/>
  <c r="R129" i="19"/>
  <c r="P129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F114" i="19"/>
  <c r="E112" i="19"/>
  <c r="F89" i="19"/>
  <c r="E87" i="19"/>
  <c r="J24" i="19"/>
  <c r="E24" i="19"/>
  <c r="J117" i="19" s="1"/>
  <c r="J23" i="19"/>
  <c r="J21" i="19"/>
  <c r="E21" i="19"/>
  <c r="J116" i="19"/>
  <c r="J20" i="19"/>
  <c r="J18" i="19"/>
  <c r="E18" i="19"/>
  <c r="F92" i="19"/>
  <c r="J17" i="19"/>
  <c r="J15" i="19"/>
  <c r="E15" i="19"/>
  <c r="F116" i="19" s="1"/>
  <c r="J14" i="19"/>
  <c r="J12" i="19"/>
  <c r="J114" i="19" s="1"/>
  <c r="E7" i="19"/>
  <c r="E85" i="19" s="1"/>
  <c r="J37" i="18"/>
  <c r="J36" i="18"/>
  <c r="AY111" i="1"/>
  <c r="J35" i="18"/>
  <c r="AX111" i="1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2" i="18"/>
  <c r="BH212" i="18"/>
  <c r="BG212" i="18"/>
  <c r="BF212" i="18"/>
  <c r="T212" i="18"/>
  <c r="R212" i="18"/>
  <c r="P212" i="18"/>
  <c r="BI211" i="18"/>
  <c r="BH211" i="18"/>
  <c r="BG211" i="18"/>
  <c r="BF211" i="18"/>
  <c r="T211" i="18"/>
  <c r="R211" i="18"/>
  <c r="P211" i="18"/>
  <c r="BI210" i="18"/>
  <c r="BH210" i="18"/>
  <c r="BG210" i="18"/>
  <c r="BF210" i="18"/>
  <c r="T210" i="18"/>
  <c r="R210" i="18"/>
  <c r="P210" i="18"/>
  <c r="BI208" i="18"/>
  <c r="BH208" i="18"/>
  <c r="BG208" i="18"/>
  <c r="BF208" i="18"/>
  <c r="T208" i="18"/>
  <c r="R208" i="18"/>
  <c r="P208" i="18"/>
  <c r="BI207" i="18"/>
  <c r="BH207" i="18"/>
  <c r="BG207" i="18"/>
  <c r="BF207" i="18"/>
  <c r="T207" i="18"/>
  <c r="R207" i="18"/>
  <c r="P207" i="18"/>
  <c r="BI206" i="18"/>
  <c r="BH206" i="18"/>
  <c r="BG206" i="18"/>
  <c r="BF206" i="18"/>
  <c r="T206" i="18"/>
  <c r="R206" i="18"/>
  <c r="P206" i="18"/>
  <c r="BI205" i="18"/>
  <c r="BH205" i="18"/>
  <c r="BG205" i="18"/>
  <c r="BF205" i="18"/>
  <c r="T205" i="18"/>
  <c r="R205" i="18"/>
  <c r="P205" i="18"/>
  <c r="BI202" i="18"/>
  <c r="BH202" i="18"/>
  <c r="BG202" i="18"/>
  <c r="BF202" i="18"/>
  <c r="T202" i="18"/>
  <c r="R202" i="18"/>
  <c r="P202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4" i="18"/>
  <c r="BH194" i="18"/>
  <c r="BG194" i="18"/>
  <c r="BF194" i="18"/>
  <c r="T194" i="18"/>
  <c r="R194" i="18"/>
  <c r="P194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F114" i="18"/>
  <c r="E112" i="18"/>
  <c r="F89" i="18"/>
  <c r="E87" i="18"/>
  <c r="J24" i="18"/>
  <c r="E24" i="18"/>
  <c r="J117" i="18" s="1"/>
  <c r="J23" i="18"/>
  <c r="J21" i="18"/>
  <c r="E21" i="18"/>
  <c r="J116" i="18"/>
  <c r="J20" i="18"/>
  <c r="J18" i="18"/>
  <c r="E18" i="18"/>
  <c r="F117" i="18" s="1"/>
  <c r="J17" i="18"/>
  <c r="J15" i="18"/>
  <c r="E15" i="18"/>
  <c r="F91" i="18" s="1"/>
  <c r="J14" i="18"/>
  <c r="J12" i="18"/>
  <c r="J114" i="18"/>
  <c r="E7" i="18"/>
  <c r="E110" i="18"/>
  <c r="J37" i="17"/>
  <c r="J36" i="17"/>
  <c r="AY110" i="1" s="1"/>
  <c r="J35" i="17"/>
  <c r="AX110" i="1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F113" i="17"/>
  <c r="E111" i="17"/>
  <c r="F89" i="17"/>
  <c r="E87" i="17"/>
  <c r="J24" i="17"/>
  <c r="E24" i="17"/>
  <c r="J116" i="17" s="1"/>
  <c r="J23" i="17"/>
  <c r="J21" i="17"/>
  <c r="E21" i="17"/>
  <c r="J115" i="17"/>
  <c r="J20" i="17"/>
  <c r="J18" i="17"/>
  <c r="E18" i="17"/>
  <c r="F92" i="17" s="1"/>
  <c r="J17" i="17"/>
  <c r="J15" i="17"/>
  <c r="E15" i="17"/>
  <c r="F115" i="17" s="1"/>
  <c r="J14" i="17"/>
  <c r="J12" i="17"/>
  <c r="J89" i="17" s="1"/>
  <c r="E7" i="17"/>
  <c r="E109" i="17"/>
  <c r="J37" i="16"/>
  <c r="J36" i="16"/>
  <c r="AY109" i="1" s="1"/>
  <c r="J35" i="16"/>
  <c r="AX109" i="1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1" i="16"/>
  <c r="BH181" i="16"/>
  <c r="BG181" i="16"/>
  <c r="BF181" i="16"/>
  <c r="T181" i="16"/>
  <c r="R181" i="16"/>
  <c r="P181" i="16"/>
  <c r="BI178" i="16"/>
  <c r="BH178" i="16"/>
  <c r="BG178" i="16"/>
  <c r="BF178" i="16"/>
  <c r="T178" i="16"/>
  <c r="R178" i="16"/>
  <c r="P178" i="16"/>
  <c r="BI175" i="16"/>
  <c r="BH175" i="16"/>
  <c r="BG175" i="16"/>
  <c r="BF175" i="16"/>
  <c r="T175" i="16"/>
  <c r="R175" i="16"/>
  <c r="P175" i="16"/>
  <c r="BI172" i="16"/>
  <c r="BH172" i="16"/>
  <c r="BG172" i="16"/>
  <c r="BF172" i="16"/>
  <c r="T172" i="16"/>
  <c r="R172" i="16"/>
  <c r="P172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36" i="16"/>
  <c r="BH136" i="16"/>
  <c r="BG136" i="16"/>
  <c r="BF136" i="16"/>
  <c r="T136" i="16"/>
  <c r="R136" i="16"/>
  <c r="P136" i="16"/>
  <c r="BI133" i="16"/>
  <c r="BH133" i="16"/>
  <c r="BG133" i="16"/>
  <c r="BF133" i="16"/>
  <c r="T133" i="16"/>
  <c r="R133" i="16"/>
  <c r="P133" i="16"/>
  <c r="BI130" i="16"/>
  <c r="BH130" i="16"/>
  <c r="BG130" i="16"/>
  <c r="BF130" i="16"/>
  <c r="T130" i="16"/>
  <c r="R130" i="16"/>
  <c r="P130" i="16"/>
  <c r="BI127" i="16"/>
  <c r="BH127" i="16"/>
  <c r="BG127" i="16"/>
  <c r="BF127" i="16"/>
  <c r="T127" i="16"/>
  <c r="R127" i="16"/>
  <c r="P127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0" i="16"/>
  <c r="BH120" i="16"/>
  <c r="BG120" i="16"/>
  <c r="BF120" i="16"/>
  <c r="T120" i="16"/>
  <c r="R120" i="16"/>
  <c r="P120" i="16"/>
  <c r="F112" i="16"/>
  <c r="E110" i="16"/>
  <c r="F89" i="16"/>
  <c r="E87" i="16"/>
  <c r="J24" i="16"/>
  <c r="E24" i="16"/>
  <c r="J92" i="16" s="1"/>
  <c r="J23" i="16"/>
  <c r="J21" i="16"/>
  <c r="E21" i="16"/>
  <c r="J114" i="16"/>
  <c r="J20" i="16"/>
  <c r="J18" i="16"/>
  <c r="E18" i="16"/>
  <c r="F115" i="16" s="1"/>
  <c r="J17" i="16"/>
  <c r="J15" i="16"/>
  <c r="E15" i="16"/>
  <c r="F91" i="16" s="1"/>
  <c r="J14" i="16"/>
  <c r="J12" i="16"/>
  <c r="J112" i="16" s="1"/>
  <c r="E7" i="16"/>
  <c r="E108" i="16"/>
  <c r="J37" i="15"/>
  <c r="J36" i="15"/>
  <c r="AY108" i="1" s="1"/>
  <c r="J35" i="15"/>
  <c r="AX108" i="1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1" i="15"/>
  <c r="BH201" i="15"/>
  <c r="BG201" i="15"/>
  <c r="BF201" i="15"/>
  <c r="T201" i="15"/>
  <c r="R201" i="15"/>
  <c r="P201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R191" i="15"/>
  <c r="P191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R163" i="15"/>
  <c r="P163" i="15"/>
  <c r="BI160" i="15"/>
  <c r="BH160" i="15"/>
  <c r="BG160" i="15"/>
  <c r="BF160" i="15"/>
  <c r="T160" i="15"/>
  <c r="R160" i="15"/>
  <c r="P160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F113" i="15"/>
  <c r="E111" i="15"/>
  <c r="F89" i="15"/>
  <c r="E87" i="15"/>
  <c r="J24" i="15"/>
  <c r="E24" i="15"/>
  <c r="J116" i="15" s="1"/>
  <c r="J23" i="15"/>
  <c r="J21" i="15"/>
  <c r="E21" i="15"/>
  <c r="J91" i="15" s="1"/>
  <c r="J20" i="15"/>
  <c r="J18" i="15"/>
  <c r="E18" i="15"/>
  <c r="F92" i="15" s="1"/>
  <c r="J17" i="15"/>
  <c r="J15" i="15"/>
  <c r="E15" i="15"/>
  <c r="F115" i="15" s="1"/>
  <c r="J14" i="15"/>
  <c r="J12" i="15"/>
  <c r="J89" i="15" s="1"/>
  <c r="E7" i="15"/>
  <c r="E109" i="15"/>
  <c r="J37" i="14"/>
  <c r="J36" i="14"/>
  <c r="AY107" i="1" s="1"/>
  <c r="J35" i="14"/>
  <c r="AX107" i="1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T149" i="14" s="1"/>
  <c r="R150" i="14"/>
  <c r="R149" i="14" s="1"/>
  <c r="P150" i="14"/>
  <c r="P149" i="14"/>
  <c r="BI148" i="14"/>
  <c r="BH148" i="14"/>
  <c r="BG148" i="14"/>
  <c r="BF148" i="14"/>
  <c r="T148" i="14"/>
  <c r="T147" i="14" s="1"/>
  <c r="R148" i="14"/>
  <c r="R147" i="14" s="1"/>
  <c r="P148" i="14"/>
  <c r="P147" i="14" s="1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F114" i="14"/>
  <c r="E112" i="14"/>
  <c r="F89" i="14"/>
  <c r="E87" i="14"/>
  <c r="J24" i="14"/>
  <c r="E24" i="14"/>
  <c r="J92" i="14"/>
  <c r="J23" i="14"/>
  <c r="J21" i="14"/>
  <c r="E21" i="14"/>
  <c r="J116" i="14" s="1"/>
  <c r="J20" i="14"/>
  <c r="J18" i="14"/>
  <c r="E18" i="14"/>
  <c r="F92" i="14" s="1"/>
  <c r="J17" i="14"/>
  <c r="J15" i="14"/>
  <c r="E15" i="14"/>
  <c r="F116" i="14"/>
  <c r="J14" i="14"/>
  <c r="J12" i="14"/>
  <c r="J89" i="14" s="1"/>
  <c r="E7" i="14"/>
  <c r="E85" i="14" s="1"/>
  <c r="J37" i="13"/>
  <c r="J36" i="13"/>
  <c r="AY106" i="1" s="1"/>
  <c r="J35" i="13"/>
  <c r="AX106" i="1" s="1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F116" i="13"/>
  <c r="E114" i="13"/>
  <c r="F89" i="13"/>
  <c r="E87" i="13"/>
  <c r="J24" i="13"/>
  <c r="E24" i="13"/>
  <c r="J92" i="13"/>
  <c r="J23" i="13"/>
  <c r="J21" i="13"/>
  <c r="E21" i="13"/>
  <c r="J118" i="13" s="1"/>
  <c r="J20" i="13"/>
  <c r="J18" i="13"/>
  <c r="E18" i="13"/>
  <c r="F119" i="13"/>
  <c r="J17" i="13"/>
  <c r="J15" i="13"/>
  <c r="E15" i="13"/>
  <c r="F91" i="13"/>
  <c r="J14" i="13"/>
  <c r="J12" i="13"/>
  <c r="J116" i="13"/>
  <c r="E7" i="13"/>
  <c r="E112" i="13"/>
  <c r="J37" i="12"/>
  <c r="J36" i="12"/>
  <c r="AY105" i="1"/>
  <c r="J35" i="12"/>
  <c r="AX105" i="1" s="1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0" i="12"/>
  <c r="BH200" i="12"/>
  <c r="BG200" i="12"/>
  <c r="BF200" i="12"/>
  <c r="T200" i="12"/>
  <c r="R200" i="12"/>
  <c r="P200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T190" i="12" s="1"/>
  <c r="R191" i="12"/>
  <c r="R190" i="12" s="1"/>
  <c r="P191" i="12"/>
  <c r="P190" i="12" s="1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J124" i="12"/>
  <c r="J123" i="12"/>
  <c r="F123" i="12"/>
  <c r="F121" i="12"/>
  <c r="E119" i="12"/>
  <c r="J92" i="12"/>
  <c r="J91" i="12"/>
  <c r="F91" i="12"/>
  <c r="F89" i="12"/>
  <c r="E87" i="12"/>
  <c r="J18" i="12"/>
  <c r="E18" i="12"/>
  <c r="F124" i="12"/>
  <c r="J17" i="12"/>
  <c r="J12" i="12"/>
  <c r="J121" i="12"/>
  <c r="E7" i="12"/>
  <c r="E85" i="12" s="1"/>
  <c r="J37" i="11"/>
  <c r="J36" i="11"/>
  <c r="AY104" i="1"/>
  <c r="J35" i="11"/>
  <c r="AX104" i="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F111" i="11"/>
  <c r="E109" i="11"/>
  <c r="F89" i="11"/>
  <c r="E87" i="11"/>
  <c r="J24" i="11"/>
  <c r="E24" i="11"/>
  <c r="J114" i="11"/>
  <c r="J23" i="11"/>
  <c r="J21" i="11"/>
  <c r="E21" i="11"/>
  <c r="J113" i="11" s="1"/>
  <c r="J20" i="11"/>
  <c r="J18" i="11"/>
  <c r="E18" i="11"/>
  <c r="F114" i="11"/>
  <c r="J17" i="11"/>
  <c r="J15" i="11"/>
  <c r="E15" i="11"/>
  <c r="F113" i="11"/>
  <c r="J14" i="11"/>
  <c r="J12" i="11"/>
  <c r="J111" i="11"/>
  <c r="E7" i="11"/>
  <c r="E107" i="11"/>
  <c r="J37" i="10"/>
  <c r="J36" i="10"/>
  <c r="AY103" i="1"/>
  <c r="J35" i="10"/>
  <c r="AX103" i="1" s="1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F111" i="10"/>
  <c r="E109" i="10"/>
  <c r="F89" i="10"/>
  <c r="E87" i="10"/>
  <c r="J24" i="10"/>
  <c r="E24" i="10"/>
  <c r="J114" i="10"/>
  <c r="J23" i="10"/>
  <c r="J21" i="10"/>
  <c r="E21" i="10"/>
  <c r="J113" i="10"/>
  <c r="J20" i="10"/>
  <c r="J18" i="10"/>
  <c r="E18" i="10"/>
  <c r="F92" i="10" s="1"/>
  <c r="J17" i="10"/>
  <c r="J15" i="10"/>
  <c r="E15" i="10"/>
  <c r="F113" i="10"/>
  <c r="J14" i="10"/>
  <c r="J12" i="10"/>
  <c r="J111" i="10"/>
  <c r="E7" i="10"/>
  <c r="E85" i="10" s="1"/>
  <c r="J37" i="9"/>
  <c r="J36" i="9"/>
  <c r="AY102" i="1"/>
  <c r="J35" i="9"/>
  <c r="AX102" i="1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F111" i="9"/>
  <c r="E109" i="9"/>
  <c r="F89" i="9"/>
  <c r="E87" i="9"/>
  <c r="J24" i="9"/>
  <c r="E24" i="9"/>
  <c r="J114" i="9" s="1"/>
  <c r="J23" i="9"/>
  <c r="J21" i="9"/>
  <c r="E21" i="9"/>
  <c r="J113" i="9" s="1"/>
  <c r="J20" i="9"/>
  <c r="J18" i="9"/>
  <c r="E18" i="9"/>
  <c r="F114" i="9" s="1"/>
  <c r="J17" i="9"/>
  <c r="J15" i="9"/>
  <c r="E15" i="9"/>
  <c r="F113" i="9" s="1"/>
  <c r="J14" i="9"/>
  <c r="J12" i="9"/>
  <c r="J111" i="9"/>
  <c r="E7" i="9"/>
  <c r="E107" i="9" s="1"/>
  <c r="J37" i="8"/>
  <c r="J36" i="8"/>
  <c r="AY101" i="1" s="1"/>
  <c r="J35" i="8"/>
  <c r="AX101" i="1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114" i="8"/>
  <c r="J23" i="8"/>
  <c r="J21" i="8"/>
  <c r="E21" i="8"/>
  <c r="J113" i="8"/>
  <c r="J20" i="8"/>
  <c r="J18" i="8"/>
  <c r="E18" i="8"/>
  <c r="F114" i="8" s="1"/>
  <c r="J17" i="8"/>
  <c r="J15" i="8"/>
  <c r="E15" i="8"/>
  <c r="F113" i="8"/>
  <c r="J14" i="8"/>
  <c r="J12" i="8"/>
  <c r="J111" i="8"/>
  <c r="E7" i="8"/>
  <c r="E107" i="8" s="1"/>
  <c r="J37" i="7"/>
  <c r="J36" i="7"/>
  <c r="AY100" i="1" s="1"/>
  <c r="J35" i="7"/>
  <c r="AX100" i="1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F35" i="7" s="1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F111" i="7"/>
  <c r="E109" i="7"/>
  <c r="F89" i="7"/>
  <c r="E87" i="7"/>
  <c r="J24" i="7"/>
  <c r="E24" i="7"/>
  <c r="J114" i="7" s="1"/>
  <c r="J23" i="7"/>
  <c r="J21" i="7"/>
  <c r="E21" i="7"/>
  <c r="J91" i="7" s="1"/>
  <c r="J20" i="7"/>
  <c r="J18" i="7"/>
  <c r="E18" i="7"/>
  <c r="F92" i="7"/>
  <c r="J17" i="7"/>
  <c r="J15" i="7"/>
  <c r="E15" i="7"/>
  <c r="F113" i="7" s="1"/>
  <c r="J14" i="7"/>
  <c r="J12" i="7"/>
  <c r="J89" i="7"/>
  <c r="E7" i="7"/>
  <c r="E85" i="7"/>
  <c r="J37" i="6"/>
  <c r="J36" i="6"/>
  <c r="AY99" i="1"/>
  <c r="J35" i="6"/>
  <c r="AX99" i="1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F111" i="6"/>
  <c r="E109" i="6"/>
  <c r="F89" i="6"/>
  <c r="E87" i="6"/>
  <c r="J24" i="6"/>
  <c r="E24" i="6"/>
  <c r="J92" i="6" s="1"/>
  <c r="J23" i="6"/>
  <c r="J21" i="6"/>
  <c r="E21" i="6"/>
  <c r="J113" i="6"/>
  <c r="J20" i="6"/>
  <c r="J18" i="6"/>
  <c r="E18" i="6"/>
  <c r="F114" i="6"/>
  <c r="J17" i="6"/>
  <c r="J15" i="6"/>
  <c r="E15" i="6"/>
  <c r="F91" i="6" s="1"/>
  <c r="J14" i="6"/>
  <c r="J12" i="6"/>
  <c r="J89" i="6" s="1"/>
  <c r="E7" i="6"/>
  <c r="E107" i="6" s="1"/>
  <c r="J37" i="5"/>
  <c r="J36" i="5"/>
  <c r="AY98" i="1"/>
  <c r="J35" i="5"/>
  <c r="AX98" i="1" s="1"/>
  <c r="BI130" i="5"/>
  <c r="BH130" i="5"/>
  <c r="BG130" i="5"/>
  <c r="BF130" i="5"/>
  <c r="T130" i="5"/>
  <c r="T129" i="5"/>
  <c r="R130" i="5"/>
  <c r="R129" i="5"/>
  <c r="P130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T120" i="5"/>
  <c r="R121" i="5"/>
  <c r="R120" i="5"/>
  <c r="P121" i="5"/>
  <c r="P120" i="5" s="1"/>
  <c r="J116" i="5"/>
  <c r="F113" i="5"/>
  <c r="E111" i="5"/>
  <c r="J92" i="5"/>
  <c r="F89" i="5"/>
  <c r="E87" i="5"/>
  <c r="J21" i="5"/>
  <c r="E21" i="5"/>
  <c r="J115" i="5" s="1"/>
  <c r="J20" i="5"/>
  <c r="J18" i="5"/>
  <c r="E18" i="5"/>
  <c r="F116" i="5"/>
  <c r="J17" i="5"/>
  <c r="J15" i="5"/>
  <c r="E15" i="5"/>
  <c r="F91" i="5"/>
  <c r="J14" i="5"/>
  <c r="J12" i="5"/>
  <c r="J113" i="5"/>
  <c r="E7" i="5"/>
  <c r="E85" i="5"/>
  <c r="J37" i="4"/>
  <c r="J36" i="4"/>
  <c r="AY97" i="1"/>
  <c r="J35" i="4"/>
  <c r="AX97" i="1"/>
  <c r="BI392" i="4"/>
  <c r="BH392" i="4"/>
  <c r="BG392" i="4"/>
  <c r="BF392" i="4"/>
  <c r="T392" i="4"/>
  <c r="R392" i="4"/>
  <c r="P392" i="4"/>
  <c r="BI386" i="4"/>
  <c r="BH386" i="4"/>
  <c r="BG386" i="4"/>
  <c r="BF386" i="4"/>
  <c r="T386" i="4"/>
  <c r="R386" i="4"/>
  <c r="P386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0" i="4"/>
  <c r="BH360" i="4"/>
  <c r="BG360" i="4"/>
  <c r="BF360" i="4"/>
  <c r="T360" i="4"/>
  <c r="R360" i="4"/>
  <c r="P360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5" i="4"/>
  <c r="BH355" i="4"/>
  <c r="BG355" i="4"/>
  <c r="BF355" i="4"/>
  <c r="T355" i="4"/>
  <c r="R355" i="4"/>
  <c r="P355" i="4"/>
  <c r="BI353" i="4"/>
  <c r="BH353" i="4"/>
  <c r="BG353" i="4"/>
  <c r="BF353" i="4"/>
  <c r="T353" i="4"/>
  <c r="R353" i="4"/>
  <c r="P353" i="4"/>
  <c r="BI351" i="4"/>
  <c r="BH351" i="4"/>
  <c r="BG351" i="4"/>
  <c r="BF351" i="4"/>
  <c r="T351" i="4"/>
  <c r="R351" i="4"/>
  <c r="P351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J130" i="4"/>
  <c r="F127" i="4"/>
  <c r="E125" i="4"/>
  <c r="J92" i="4"/>
  <c r="F89" i="4"/>
  <c r="E87" i="4"/>
  <c r="J21" i="4"/>
  <c r="E21" i="4"/>
  <c r="J129" i="4"/>
  <c r="J20" i="4"/>
  <c r="J18" i="4"/>
  <c r="E18" i="4"/>
  <c r="F130" i="4"/>
  <c r="J17" i="4"/>
  <c r="J15" i="4"/>
  <c r="E15" i="4"/>
  <c r="F91" i="4" s="1"/>
  <c r="J14" i="4"/>
  <c r="J12" i="4"/>
  <c r="J127" i="4"/>
  <c r="E7" i="4"/>
  <c r="E123" i="4" s="1"/>
  <c r="J37" i="3"/>
  <c r="J36" i="3"/>
  <c r="AY96" i="1"/>
  <c r="J35" i="3"/>
  <c r="AX96" i="1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66" i="3"/>
  <c r="BH166" i="3"/>
  <c r="BG166" i="3"/>
  <c r="BF166" i="3"/>
  <c r="T166" i="3"/>
  <c r="R166" i="3"/>
  <c r="R156" i="3"/>
  <c r="P166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T156" i="3" s="1"/>
  <c r="R157" i="3"/>
  <c r="P157" i="3"/>
  <c r="P156" i="3" s="1"/>
  <c r="BI154" i="3"/>
  <c r="BH154" i="3"/>
  <c r="BG154" i="3"/>
  <c r="BF154" i="3"/>
  <c r="T154" i="3"/>
  <c r="T153" i="3"/>
  <c r="R154" i="3"/>
  <c r="R153" i="3"/>
  <c r="P154" i="3"/>
  <c r="P153" i="3" s="1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F122" i="3"/>
  <c r="E120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5" i="3"/>
  <c r="J17" i="3"/>
  <c r="J15" i="3"/>
  <c r="E15" i="3"/>
  <c r="F91" i="3" s="1"/>
  <c r="J14" i="3"/>
  <c r="J12" i="3"/>
  <c r="J122" i="3" s="1"/>
  <c r="E7" i="3"/>
  <c r="E118" i="3" s="1"/>
  <c r="J37" i="2"/>
  <c r="J36" i="2"/>
  <c r="AY95" i="1"/>
  <c r="J35" i="2"/>
  <c r="AX95" i="1" s="1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/>
  <c r="J17" i="2"/>
  <c r="J15" i="2"/>
  <c r="E15" i="2"/>
  <c r="F91" i="2" s="1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40" i="3"/>
  <c r="BK296" i="3"/>
  <c r="BK291" i="3"/>
  <c r="BK284" i="3"/>
  <c r="BK270" i="3"/>
  <c r="J264" i="3"/>
  <c r="BK258" i="3"/>
  <c r="BK254" i="3"/>
  <c r="BK241" i="3"/>
  <c r="BK215" i="3"/>
  <c r="BK205" i="3"/>
  <c r="J191" i="3"/>
  <c r="BK184" i="3"/>
  <c r="BK154" i="3"/>
  <c r="BK146" i="3"/>
  <c r="J140" i="3"/>
  <c r="J294" i="3"/>
  <c r="J284" i="3"/>
  <c r="BK265" i="3"/>
  <c r="J258" i="3"/>
  <c r="J253" i="3"/>
  <c r="BK236" i="3"/>
  <c r="BK232" i="3"/>
  <c r="J227" i="3"/>
  <c r="J212" i="3"/>
  <c r="J205" i="3"/>
  <c r="J193" i="3"/>
  <c r="BK185" i="3"/>
  <c r="BK174" i="3"/>
  <c r="J152" i="3"/>
  <c r="J278" i="3"/>
  <c r="BK217" i="3"/>
  <c r="BK207" i="3"/>
  <c r="BK158" i="3"/>
  <c r="J146" i="3"/>
  <c r="J370" i="4"/>
  <c r="BK336" i="4"/>
  <c r="J320" i="4"/>
  <c r="J308" i="4"/>
  <c r="J293" i="4"/>
  <c r="BK281" i="4"/>
  <c r="BK268" i="4"/>
  <c r="BK257" i="4"/>
  <c r="J238" i="4"/>
  <c r="BK228" i="4"/>
  <c r="J213" i="4"/>
  <c r="J201" i="4"/>
  <c r="J191" i="4"/>
  <c r="BK182" i="4"/>
  <c r="BK170" i="4"/>
  <c r="J156" i="4"/>
  <c r="J142" i="4"/>
  <c r="J386" i="4"/>
  <c r="J376" i="4"/>
  <c r="J347" i="4"/>
  <c r="J332" i="4"/>
  <c r="J325" i="4"/>
  <c r="J314" i="4"/>
  <c r="J306" i="4"/>
  <c r="BK370" i="4"/>
  <c r="J353" i="4"/>
  <c r="J343" i="4"/>
  <c r="J329" i="4"/>
  <c r="BK306" i="4"/>
  <c r="BK301" i="4"/>
  <c r="J295" i="4"/>
  <c r="J289" i="4"/>
  <c r="BK288" i="4"/>
  <c r="J285" i="4"/>
  <c r="J279" i="4"/>
  <c r="BK263" i="4"/>
  <c r="J251" i="4"/>
  <c r="J247" i="4"/>
  <c r="J240" i="4"/>
  <c r="J234" i="4"/>
  <c r="BK225" i="4"/>
  <c r="J222" i="4"/>
  <c r="J215" i="4"/>
  <c r="BK204" i="4"/>
  <c r="J199" i="4"/>
  <c r="J193" i="4"/>
  <c r="BK176" i="4"/>
  <c r="BK164" i="4"/>
  <c r="J154" i="4"/>
  <c r="J149" i="4"/>
  <c r="BK140" i="4"/>
  <c r="BK376" i="4"/>
  <c r="BK351" i="4"/>
  <c r="BK340" i="4"/>
  <c r="BK329" i="4"/>
  <c r="BK323" i="4"/>
  <c r="BK315" i="4"/>
  <c r="J291" i="4"/>
  <c r="BK283" i="4"/>
  <c r="BK271" i="4"/>
  <c r="J263" i="4"/>
  <c r="J253" i="4"/>
  <c r="BK240" i="4"/>
  <c r="J225" i="4"/>
  <c r="BK218" i="4"/>
  <c r="BK213" i="4"/>
  <c r="J208" i="4"/>
  <c r="J202" i="4"/>
  <c r="J189" i="4"/>
  <c r="J176" i="4"/>
  <c r="J170" i="4"/>
  <c r="J164" i="4"/>
  <c r="BK149" i="4"/>
  <c r="J138" i="4"/>
  <c r="BK125" i="5"/>
  <c r="BK130" i="5"/>
  <c r="BK123" i="5"/>
  <c r="BK124" i="6"/>
  <c r="BK120" i="6"/>
  <c r="J125" i="6"/>
  <c r="J121" i="6"/>
  <c r="J122" i="6"/>
  <c r="J119" i="6"/>
  <c r="BK128" i="7"/>
  <c r="J126" i="7"/>
  <c r="J123" i="7"/>
  <c r="J120" i="7"/>
  <c r="J132" i="7"/>
  <c r="J130" i="7"/>
  <c r="BK127" i="7"/>
  <c r="J124" i="7"/>
  <c r="BK122" i="7"/>
  <c r="BK120" i="7"/>
  <c r="BK130" i="7"/>
  <c r="J128" i="7"/>
  <c r="J122" i="7"/>
  <c r="BK126" i="8"/>
  <c r="J128" i="8"/>
  <c r="J123" i="8"/>
  <c r="J124" i="8"/>
  <c r="BK120" i="8"/>
  <c r="J122" i="8"/>
  <c r="J132" i="9"/>
  <c r="J126" i="9"/>
  <c r="J122" i="9"/>
  <c r="J134" i="9"/>
  <c r="BK128" i="9"/>
  <c r="J125" i="9"/>
  <c r="J120" i="9"/>
  <c r="BK132" i="9"/>
  <c r="J129" i="9"/>
  <c r="BK124" i="9"/>
  <c r="BK129" i="10"/>
  <c r="J125" i="10"/>
  <c r="BK119" i="10"/>
  <c r="J127" i="10"/>
  <c r="J124" i="10"/>
  <c r="J120" i="10"/>
  <c r="BK126" i="10"/>
  <c r="J122" i="10"/>
  <c r="BK120" i="11"/>
  <c r="J119" i="11"/>
  <c r="J204" i="12"/>
  <c r="BK198" i="12"/>
  <c r="J191" i="12"/>
  <c r="J185" i="12"/>
  <c r="J181" i="12"/>
  <c r="BK174" i="12"/>
  <c r="J210" i="12"/>
  <c r="J198" i="12"/>
  <c r="BK185" i="12"/>
  <c r="BK171" i="12"/>
  <c r="BK166" i="12"/>
  <c r="BK160" i="12"/>
  <c r="J154" i="12"/>
  <c r="BK149" i="12"/>
  <c r="J142" i="12"/>
  <c r="BK134" i="12"/>
  <c r="BK130" i="12"/>
  <c r="BK207" i="12"/>
  <c r="BK202" i="12"/>
  <c r="J189" i="12"/>
  <c r="J178" i="12"/>
  <c r="J174" i="12"/>
  <c r="BK169" i="12"/>
  <c r="J164" i="12"/>
  <c r="BK158" i="12"/>
  <c r="BK154" i="12"/>
  <c r="J149" i="12"/>
  <c r="BK142" i="12"/>
  <c r="J136" i="12"/>
  <c r="J130" i="12"/>
  <c r="J178" i="13"/>
  <c r="BK170" i="13"/>
  <c r="J165" i="13"/>
  <c r="BK161" i="13"/>
  <c r="BK149" i="13"/>
  <c r="BK146" i="13"/>
  <c r="BK142" i="13"/>
  <c r="BK138" i="13"/>
  <c r="BK180" i="13"/>
  <c r="BK175" i="13"/>
  <c r="BK172" i="13"/>
  <c r="J158" i="13"/>
  <c r="BK155" i="13"/>
  <c r="J151" i="13"/>
  <c r="J142" i="13"/>
  <c r="BK139" i="13"/>
  <c r="BK132" i="13"/>
  <c r="J128" i="13"/>
  <c r="J180" i="13"/>
  <c r="J173" i="13"/>
  <c r="J170" i="13"/>
  <c r="BK165" i="13"/>
  <c r="J161" i="13"/>
  <c r="BK158" i="13"/>
  <c r="BK154" i="13"/>
  <c r="BK151" i="13"/>
  <c r="BK148" i="13"/>
  <c r="BK136" i="13"/>
  <c r="J132" i="13"/>
  <c r="J126" i="13"/>
  <c r="J136" i="13"/>
  <c r="J131" i="13"/>
  <c r="BK128" i="13"/>
  <c r="J125" i="13"/>
  <c r="BK143" i="14"/>
  <c r="BK135" i="14"/>
  <c r="J129" i="14"/>
  <c r="BK124" i="14"/>
  <c r="BK152" i="14"/>
  <c r="J144" i="14"/>
  <c r="BK140" i="14"/>
  <c r="BK137" i="14"/>
  <c r="BK130" i="14"/>
  <c r="J150" i="14"/>
  <c r="J137" i="14"/>
  <c r="J132" i="14"/>
  <c r="J127" i="14"/>
  <c r="J122" i="14"/>
  <c r="BK148" i="14"/>
  <c r="J141" i="14"/>
  <c r="J139" i="14"/>
  <c r="BK132" i="14"/>
  <c r="BK127" i="14"/>
  <c r="BK204" i="15"/>
  <c r="J199" i="15"/>
  <c r="J173" i="15"/>
  <c r="BK163" i="15"/>
  <c r="BK154" i="15"/>
  <c r="BK146" i="15"/>
  <c r="J133" i="15"/>
  <c r="J124" i="15"/>
  <c r="BK206" i="15"/>
  <c r="BK202" i="15"/>
  <c r="BK201" i="15"/>
  <c r="BK194" i="15"/>
  <c r="J182" i="15"/>
  <c r="J163" i="15"/>
  <c r="BK153" i="15"/>
  <c r="J136" i="15"/>
  <c r="BK207" i="15"/>
  <c r="J194" i="15"/>
  <c r="BK176" i="15"/>
  <c r="J153" i="15"/>
  <c r="J143" i="15"/>
  <c r="BK133" i="15"/>
  <c r="J207" i="15"/>
  <c r="BK199" i="15"/>
  <c r="BK182" i="15"/>
  <c r="BK178" i="16"/>
  <c r="BK154" i="16"/>
  <c r="BK130" i="16"/>
  <c r="J175" i="16"/>
  <c r="J145" i="16"/>
  <c r="J123" i="16"/>
  <c r="BK166" i="16"/>
  <c r="BK151" i="16"/>
  <c r="J139" i="16"/>
  <c r="BK187" i="16"/>
  <c r="BK169" i="16"/>
  <c r="BK142" i="16"/>
  <c r="J124" i="16"/>
  <c r="J157" i="17"/>
  <c r="BK152" i="17"/>
  <c r="J147" i="17"/>
  <c r="BK138" i="17"/>
  <c r="J132" i="17"/>
  <c r="J129" i="17"/>
  <c r="J124" i="17"/>
  <c r="BK157" i="17"/>
  <c r="BK154" i="17"/>
  <c r="BK145" i="17"/>
  <c r="BK140" i="17"/>
  <c r="J136" i="17"/>
  <c r="J131" i="17"/>
  <c r="J125" i="17"/>
  <c r="BK153" i="17"/>
  <c r="BK147" i="17"/>
  <c r="J142" i="17"/>
  <c r="J135" i="17"/>
  <c r="BK129" i="17"/>
  <c r="BK124" i="17"/>
  <c r="J214" i="18"/>
  <c r="BK210" i="18"/>
  <c r="BK201" i="18"/>
  <c r="J171" i="18"/>
  <c r="J156" i="18"/>
  <c r="J143" i="18"/>
  <c r="BK131" i="18"/>
  <c r="BK215" i="18"/>
  <c r="J210" i="18"/>
  <c r="J205" i="18"/>
  <c r="J181" i="18"/>
  <c r="BK143" i="18"/>
  <c r="J216" i="18"/>
  <c r="J208" i="18"/>
  <c r="J194" i="18"/>
  <c r="BK184" i="18"/>
  <c r="BK171" i="18"/>
  <c r="BK159" i="18"/>
  <c r="J144" i="18"/>
  <c r="BK125" i="18"/>
  <c r="J193" i="19"/>
  <c r="BK186" i="19"/>
  <c r="J180" i="19"/>
  <c r="BK194" i="19"/>
  <c r="BK184" i="19"/>
  <c r="J178" i="19"/>
  <c r="J165" i="19"/>
  <c r="J158" i="19"/>
  <c r="BK139" i="19"/>
  <c r="J129" i="19"/>
  <c r="BK196" i="19"/>
  <c r="J191" i="19"/>
  <c r="J186" i="19"/>
  <c r="J179" i="19"/>
  <c r="J172" i="19"/>
  <c r="BK162" i="19"/>
  <c r="BK149" i="19"/>
  <c r="J139" i="19"/>
  <c r="J126" i="19"/>
  <c r="J122" i="19"/>
  <c r="BK161" i="19"/>
  <c r="J155" i="19"/>
  <c r="BK133" i="19"/>
  <c r="BK160" i="20"/>
  <c r="J154" i="20"/>
  <c r="J127" i="20"/>
  <c r="J159" i="20"/>
  <c r="BK155" i="20"/>
  <c r="J139" i="20"/>
  <c r="J124" i="20"/>
  <c r="J161" i="20"/>
  <c r="BK152" i="20"/>
  <c r="BK142" i="20"/>
  <c r="BK130" i="20"/>
  <c r="J147" i="21"/>
  <c r="J142" i="21"/>
  <c r="BK135" i="21"/>
  <c r="J131" i="21"/>
  <c r="J127" i="21"/>
  <c r="J123" i="21"/>
  <c r="BK141" i="21"/>
  <c r="BK136" i="21"/>
  <c r="BK140" i="21"/>
  <c r="J135" i="21"/>
  <c r="BK131" i="21"/>
  <c r="BK126" i="21"/>
  <c r="J241" i="2"/>
  <c r="J236" i="2"/>
  <c r="J207" i="2"/>
  <c r="BK203" i="2"/>
  <c r="BK164" i="2"/>
  <c r="BK162" i="2"/>
  <c r="BK157" i="2"/>
  <c r="BK153" i="2"/>
  <c r="BK148" i="2"/>
  <c r="J145" i="2"/>
  <c r="J141" i="2"/>
  <c r="BK135" i="2"/>
  <c r="J129" i="2"/>
  <c r="BK125" i="2"/>
  <c r="J243" i="2"/>
  <c r="J237" i="2"/>
  <c r="J235" i="2"/>
  <c r="J233" i="2"/>
  <c r="BK230" i="2"/>
  <c r="BK227" i="2"/>
  <c r="J226" i="2"/>
  <c r="J224" i="2"/>
  <c r="BK221" i="2"/>
  <c r="BK217" i="2"/>
  <c r="J215" i="2"/>
  <c r="BK210" i="2"/>
  <c r="BK207" i="2"/>
  <c r="BK202" i="2"/>
  <c r="J197" i="2"/>
  <c r="J194" i="2"/>
  <c r="J190" i="2"/>
  <c r="BK185" i="2"/>
  <c r="J162" i="2"/>
  <c r="J158" i="2"/>
  <c r="J153" i="2"/>
  <c r="J148" i="2"/>
  <c r="BK141" i="2"/>
  <c r="BK138" i="2"/>
  <c r="BK132" i="2"/>
  <c r="J125" i="2"/>
  <c r="BK240" i="2"/>
  <c r="J227" i="2"/>
  <c r="BK218" i="2"/>
  <c r="BK212" i="2"/>
  <c r="J202" i="2"/>
  <c r="BK199" i="2"/>
  <c r="J193" i="2"/>
  <c r="J189" i="2"/>
  <c r="J185" i="2"/>
  <c r="BK181" i="2"/>
  <c r="BK178" i="2"/>
  <c r="J175" i="2"/>
  <c r="J171" i="2"/>
  <c r="J167" i="2"/>
  <c r="BK242" i="2"/>
  <c r="J234" i="2"/>
  <c r="BK229" i="2"/>
  <c r="BK224" i="2"/>
  <c r="BK220" i="2"/>
  <c r="J217" i="2"/>
  <c r="J213" i="2"/>
  <c r="J203" i="2"/>
  <c r="J198" i="2"/>
  <c r="J195" i="2"/>
  <c r="BK190" i="2"/>
  <c r="J181" i="2"/>
  <c r="J178" i="2"/>
  <c r="BK175" i="2"/>
  <c r="BK171" i="2"/>
  <c r="BK167" i="2"/>
  <c r="J161" i="2"/>
  <c r="J157" i="2"/>
  <c r="BK154" i="2"/>
  <c r="J150" i="2"/>
  <c r="J146" i="2"/>
  <c r="BK142" i="2"/>
  <c r="J136" i="2"/>
  <c r="J132" i="2"/>
  <c r="BK129" i="2"/>
  <c r="J124" i="2"/>
  <c r="BK278" i="3"/>
  <c r="BK269" i="3"/>
  <c r="J263" i="3"/>
  <c r="BK259" i="3"/>
  <c r="J252" i="3"/>
  <c r="J240" i="3"/>
  <c r="J232" i="3"/>
  <c r="BK225" i="3"/>
  <c r="BK219" i="3"/>
  <c r="BK216" i="3"/>
  <c r="J213" i="3"/>
  <c r="J197" i="3"/>
  <c r="BK193" i="3"/>
  <c r="J184" i="3"/>
  <c r="BK178" i="3"/>
  <c r="J166" i="3"/>
  <c r="BK135" i="3"/>
  <c r="J132" i="3"/>
  <c r="J131" i="3"/>
  <c r="BK294" i="3"/>
  <c r="BK292" i="3"/>
  <c r="BK289" i="3"/>
  <c r="J282" i="3"/>
  <c r="J280" i="3"/>
  <c r="J269" i="3"/>
  <c r="BK262" i="3"/>
  <c r="BK257" i="3"/>
  <c r="BK253" i="3"/>
  <c r="J245" i="3"/>
  <c r="BK227" i="3"/>
  <c r="BK211" i="3"/>
  <c r="J201" i="3"/>
  <c r="BK187" i="3"/>
  <c r="BK166" i="3"/>
  <c r="J149" i="3"/>
  <c r="BK144" i="3"/>
  <c r="J137" i="3"/>
  <c r="J291" i="3"/>
  <c r="BK282" i="3"/>
  <c r="BK266" i="3"/>
  <c r="BK261" i="3"/>
  <c r="BK252" i="3"/>
  <c r="J241" i="3"/>
  <c r="J234" i="3"/>
  <c r="BK222" i="3"/>
  <c r="J218" i="3"/>
  <c r="BK210" i="3"/>
  <c r="J204" i="3"/>
  <c r="BK197" i="3"/>
  <c r="J189" i="3"/>
  <c r="J182" i="3"/>
  <c r="J158" i="3"/>
  <c r="J292" i="3"/>
  <c r="J228" i="3"/>
  <c r="J209" i="3"/>
  <c r="BK180" i="3"/>
  <c r="BK152" i="3"/>
  <c r="BK132" i="3"/>
  <c r="BK378" i="4"/>
  <c r="J355" i="4"/>
  <c r="BK334" i="4"/>
  <c r="J315" i="4"/>
  <c r="BK299" i="4"/>
  <c r="BK289" i="4"/>
  <c r="BK285" i="4"/>
  <c r="BK273" i="4"/>
  <c r="BK259" i="4"/>
  <c r="BK246" i="4"/>
  <c r="J231" i="4"/>
  <c r="BK221" i="4"/>
  <c r="BK212" i="4"/>
  <c r="BK199" i="4"/>
  <c r="BK189" i="4"/>
  <c r="BK174" i="4"/>
  <c r="BK162" i="4"/>
  <c r="BK150" i="4"/>
  <c r="BK138" i="4"/>
  <c r="BK368" i="4"/>
  <c r="J366" i="4"/>
  <c r="BK360" i="4"/>
  <c r="J351" i="4"/>
  <c r="J345" i="4"/>
  <c r="J334" i="4"/>
  <c r="BK331" i="4"/>
  <c r="J323" i="4"/>
  <c r="J312" i="4"/>
  <c r="J307" i="4"/>
  <c r="BK392" i="4"/>
  <c r="BK358" i="4"/>
  <c r="BK349" i="4"/>
  <c r="BK338" i="4"/>
  <c r="BK307" i="4"/>
  <c r="BK303" i="4"/>
  <c r="BK293" i="4"/>
  <c r="J286" i="4"/>
  <c r="J283" i="4"/>
  <c r="J273" i="4"/>
  <c r="J261" i="4"/>
  <c r="J248" i="4"/>
  <c r="BK243" i="4"/>
  <c r="BK236" i="4"/>
  <c r="J228" i="4"/>
  <c r="J224" i="4"/>
  <c r="BK220" i="4"/>
  <c r="J218" i="4"/>
  <c r="BK206" i="4"/>
  <c r="BK201" i="4"/>
  <c r="J195" i="4"/>
  <c r="BK179" i="4"/>
  <c r="BK168" i="4"/>
  <c r="BK156" i="4"/>
  <c r="J150" i="4"/>
  <c r="BK142" i="4"/>
  <c r="J392" i="4"/>
  <c r="BK353" i="4"/>
  <c r="BK343" i="4"/>
  <c r="J330" i="4"/>
  <c r="BK325" i="4"/>
  <c r="BK317" i="4"/>
  <c r="BK297" i="4"/>
  <c r="J284" i="4"/>
  <c r="BK275" i="4"/>
  <c r="J267" i="4"/>
  <c r="J257" i="4"/>
  <c r="BK247" i="4"/>
  <c r="BK231" i="4"/>
  <c r="J220" i="4"/>
  <c r="BK215" i="4"/>
  <c r="BK210" i="4"/>
  <c r="J204" i="4"/>
  <c r="BK191" i="4"/>
  <c r="BK180" i="4"/>
  <c r="J172" i="4"/>
  <c r="J166" i="4"/>
  <c r="BK158" i="4"/>
  <c r="J148" i="4"/>
  <c r="J130" i="5"/>
  <c r="J123" i="5"/>
  <c r="J127" i="5"/>
  <c r="BK121" i="5"/>
  <c r="BK123" i="6"/>
  <c r="BK119" i="6"/>
  <c r="J124" i="6"/>
  <c r="BK126" i="6"/>
  <c r="BK121" i="6"/>
  <c r="BK131" i="7"/>
  <c r="J127" i="7"/>
  <c r="J125" i="7"/>
  <c r="BK121" i="7"/>
  <c r="BK119" i="7"/>
  <c r="J131" i="7"/>
  <c r="BK129" i="7"/>
  <c r="BK125" i="7"/>
  <c r="BK123" i="7"/>
  <c r="J121" i="7"/>
  <c r="J119" i="7"/>
  <c r="J129" i="7"/>
  <c r="BK124" i="7"/>
  <c r="J127" i="8"/>
  <c r="BK122" i="8"/>
  <c r="BK127" i="8"/>
  <c r="BK124" i="8"/>
  <c r="BK125" i="8"/>
  <c r="J126" i="8"/>
  <c r="J120" i="8"/>
  <c r="BK134" i="9"/>
  <c r="BK131" i="9"/>
  <c r="BK125" i="9"/>
  <c r="BK121" i="9"/>
  <c r="J119" i="9"/>
  <c r="J127" i="9"/>
  <c r="J124" i="9"/>
  <c r="BK119" i="9"/>
  <c r="J131" i="9"/>
  <c r="BK127" i="9"/>
  <c r="J121" i="9"/>
  <c r="BK127" i="10"/>
  <c r="BK120" i="10"/>
  <c r="J130" i="10"/>
  <c r="J126" i="10"/>
  <c r="J123" i="10"/>
  <c r="BK130" i="10"/>
  <c r="BK124" i="10"/>
  <c r="J119" i="10"/>
  <c r="J120" i="11"/>
  <c r="J206" i="12"/>
  <c r="J200" i="12"/>
  <c r="J194" i="12"/>
  <c r="BK187" i="12"/>
  <c r="BK182" i="12"/>
  <c r="J177" i="12"/>
  <c r="J172" i="12"/>
  <c r="BK206" i="12"/>
  <c r="J196" i="12"/>
  <c r="BK181" i="12"/>
  <c r="J169" i="12"/>
  <c r="BK164" i="12"/>
  <c r="J158" i="12"/>
  <c r="J153" i="12"/>
  <c r="J145" i="12"/>
  <c r="J140" i="12"/>
  <c r="BK136" i="12"/>
  <c r="J131" i="12"/>
  <c r="BK210" i="12"/>
  <c r="BK194" i="12"/>
  <c r="J182" i="12"/>
  <c r="J175" i="12"/>
  <c r="J171" i="12"/>
  <c r="J166" i="12"/>
  <c r="J160" i="12"/>
  <c r="BK153" i="12"/>
  <c r="BK145" i="12"/>
  <c r="BK140" i="12"/>
  <c r="J134" i="12"/>
  <c r="BK131" i="12"/>
  <c r="J179" i="13"/>
  <c r="J174" i="13"/>
  <c r="BK167" i="13"/>
  <c r="BK163" i="13"/>
  <c r="J157" i="13"/>
  <c r="BK150" i="13"/>
  <c r="J145" i="13"/>
  <c r="J140" i="13"/>
  <c r="BK181" i="13"/>
  <c r="BK178" i="13"/>
  <c r="BK173" i="13"/>
  <c r="J163" i="13"/>
  <c r="J159" i="13"/>
  <c r="J156" i="13"/>
  <c r="BK152" i="13"/>
  <c r="BK143" i="13"/>
  <c r="BK140" i="13"/>
  <c r="BK137" i="13"/>
  <c r="BK133" i="13"/>
  <c r="BK129" i="13"/>
  <c r="BK124" i="13"/>
  <c r="BK176" i="13"/>
  <c r="J172" i="13"/>
  <c r="BK168" i="13"/>
  <c r="BK164" i="13"/>
  <c r="J160" i="13"/>
  <c r="J155" i="13"/>
  <c r="J152" i="13"/>
  <c r="J150" i="13"/>
  <c r="BK145" i="13"/>
  <c r="J135" i="13"/>
  <c r="BK130" i="13"/>
  <c r="J124" i="13"/>
  <c r="BK135" i="13"/>
  <c r="J130" i="13"/>
  <c r="J127" i="13"/>
  <c r="BK153" i="14"/>
  <c r="J142" i="14"/>
  <c r="J134" i="14"/>
  <c r="BK126" i="14"/>
  <c r="J123" i="14"/>
  <c r="J146" i="14"/>
  <c r="J143" i="14"/>
  <c r="BK139" i="14"/>
  <c r="BK136" i="14"/>
  <c r="J128" i="14"/>
  <c r="J148" i="14"/>
  <c r="BK133" i="14"/>
  <c r="J130" i="14"/>
  <c r="BK125" i="14"/>
  <c r="J153" i="14"/>
  <c r="BK150" i="14"/>
  <c r="BK142" i="14"/>
  <c r="J136" i="14"/>
  <c r="BK131" i="14"/>
  <c r="BK123" i="14"/>
  <c r="J203" i="15"/>
  <c r="BK179" i="15"/>
  <c r="J170" i="15"/>
  <c r="BK160" i="15"/>
  <c r="BK149" i="15"/>
  <c r="J137" i="15"/>
  <c r="BK127" i="15"/>
  <c r="BK188" i="15"/>
  <c r="BK140" i="15"/>
  <c r="J204" i="15"/>
  <c r="J185" i="15"/>
  <c r="J160" i="15"/>
  <c r="J149" i="15"/>
  <c r="BK136" i="15"/>
  <c r="BK121" i="15"/>
  <c r="J201" i="15"/>
  <c r="J186" i="16"/>
  <c r="BK175" i="16"/>
  <c r="BK148" i="16"/>
  <c r="BK123" i="16"/>
  <c r="BK160" i="16"/>
  <c r="J127" i="16"/>
  <c r="J178" i="16"/>
  <c r="J160" i="16"/>
  <c r="J148" i="16"/>
  <c r="BK127" i="16"/>
  <c r="BK172" i="16"/>
  <c r="BK139" i="16"/>
  <c r="J154" i="17"/>
  <c r="J151" i="17"/>
  <c r="BK141" i="17"/>
  <c r="BK130" i="17"/>
  <c r="J126" i="17"/>
  <c r="BK158" i="17"/>
  <c r="BK151" i="17"/>
  <c r="J143" i="17"/>
  <c r="J137" i="17"/>
  <c r="J133" i="17"/>
  <c r="J128" i="17"/>
  <c r="J155" i="17"/>
  <c r="J146" i="17"/>
  <c r="J140" i="17"/>
  <c r="BK134" i="17"/>
  <c r="BK126" i="17"/>
  <c r="BK123" i="17"/>
  <c r="BK212" i="18"/>
  <c r="BK194" i="18"/>
  <c r="J162" i="18"/>
  <c r="J150" i="18"/>
  <c r="BK140" i="18"/>
  <c r="J128" i="18"/>
  <c r="BK214" i="18"/>
  <c r="BK207" i="18"/>
  <c r="J201" i="18"/>
  <c r="BK190" i="18"/>
  <c r="BK165" i="18"/>
  <c r="J140" i="18"/>
  <c r="J215" i="18"/>
  <c r="J207" i="18"/>
  <c r="J191" i="18"/>
  <c r="J178" i="18"/>
  <c r="J168" i="18"/>
  <c r="BK156" i="18"/>
  <c r="BK134" i="18"/>
  <c r="J195" i="19"/>
  <c r="J184" i="19"/>
  <c r="BK179" i="19"/>
  <c r="BK176" i="19"/>
  <c r="BK191" i="19"/>
  <c r="BK182" i="19"/>
  <c r="J176" i="19"/>
  <c r="J160" i="19"/>
  <c r="J145" i="19"/>
  <c r="J132" i="19"/>
  <c r="J125" i="19"/>
  <c r="BK193" i="19"/>
  <c r="BK189" i="19"/>
  <c r="J182" i="19"/>
  <c r="BK175" i="19"/>
  <c r="BK165" i="19"/>
  <c r="BK155" i="19"/>
  <c r="J133" i="19"/>
  <c r="BK125" i="19"/>
  <c r="BK169" i="19"/>
  <c r="BK158" i="19"/>
  <c r="BK145" i="19"/>
  <c r="BK161" i="20"/>
  <c r="J155" i="20"/>
  <c r="J133" i="20"/>
  <c r="J160" i="20"/>
  <c r="BK154" i="20"/>
  <c r="J145" i="20"/>
  <c r="J163" i="20"/>
  <c r="BK156" i="20"/>
  <c r="BK145" i="20"/>
  <c r="J136" i="20"/>
  <c r="BK127" i="20"/>
  <c r="J146" i="21"/>
  <c r="J141" i="21"/>
  <c r="J134" i="21"/>
  <c r="BK130" i="21"/>
  <c r="J126" i="21"/>
  <c r="J120" i="21"/>
  <c r="BK145" i="21"/>
  <c r="BK138" i="21"/>
  <c r="BK146" i="21"/>
  <c r="BK139" i="21"/>
  <c r="BK133" i="21"/>
  <c r="J129" i="21"/>
  <c r="J125" i="21"/>
  <c r="BK120" i="21"/>
  <c r="J242" i="2"/>
  <c r="BK237" i="2"/>
  <c r="J209" i="2"/>
  <c r="J204" i="2"/>
  <c r="J187" i="2"/>
  <c r="J164" i="2"/>
  <c r="BK160" i="2"/>
  <c r="J154" i="2"/>
  <c r="J149" i="2"/>
  <c r="BK146" i="2"/>
  <c r="J142" i="2"/>
  <c r="J138" i="2"/>
  <c r="J134" i="2"/>
  <c r="BK130" i="2"/>
  <c r="J126" i="2"/>
  <c r="AS94" i="1"/>
  <c r="J211" i="2"/>
  <c r="BK208" i="2"/>
  <c r="BK205" i="2"/>
  <c r="J199" i="2"/>
  <c r="BK195" i="2"/>
  <c r="J191" i="2"/>
  <c r="J186" i="2"/>
  <c r="J163" i="2"/>
  <c r="J159" i="2"/>
  <c r="J155" i="2"/>
  <c r="BK150" i="2"/>
  <c r="BK143" i="2"/>
  <c r="J139" i="2"/>
  <c r="BK133" i="2"/>
  <c r="BK127" i="2"/>
  <c r="BK241" i="2"/>
  <c r="J228" i="2"/>
  <c r="J219" i="2"/>
  <c r="BK214" i="2"/>
  <c r="BK209" i="2"/>
  <c r="BK200" i="2"/>
  <c r="BK194" i="2"/>
  <c r="BK189" i="2"/>
  <c r="BK186" i="2"/>
  <c r="BK182" i="2"/>
  <c r="BK179" i="2"/>
  <c r="BK176" i="2"/>
  <c r="BK172" i="2"/>
  <c r="J169" i="2"/>
  <c r="BK165" i="2"/>
  <c r="J240" i="2"/>
  <c r="BK233" i="2"/>
  <c r="BK228" i="2"/>
  <c r="J222" i="2"/>
  <c r="J218" i="2"/>
  <c r="J214" i="2"/>
  <c r="J205" i="2"/>
  <c r="J200" i="2"/>
  <c r="J196" i="2"/>
  <c r="BK191" i="2"/>
  <c r="J182" i="2"/>
  <c r="J179" i="2"/>
  <c r="J176" i="2"/>
  <c r="J172" i="2"/>
  <c r="BK169" i="2"/>
  <c r="J165" i="2"/>
  <c r="BK158" i="2"/>
  <c r="BK155" i="2"/>
  <c r="BK151" i="2"/>
  <c r="BK147" i="2"/>
  <c r="J144" i="2"/>
  <c r="BK137" i="2"/>
  <c r="BK134" i="2"/>
  <c r="J130" i="2"/>
  <c r="BK126" i="2"/>
  <c r="J286" i="3"/>
  <c r="BK274" i="3"/>
  <c r="J265" i="3"/>
  <c r="J260" i="3"/>
  <c r="J254" i="3"/>
  <c r="BK242" i="3"/>
  <c r="J236" i="3"/>
  <c r="J226" i="3"/>
  <c r="BK221" i="3"/>
  <c r="J217" i="3"/>
  <c r="BK214" i="3"/>
  <c r="BK199" i="3"/>
  <c r="J195" i="3"/>
  <c r="J187" i="3"/>
  <c r="J180" i="3"/>
  <c r="BK173" i="3"/>
  <c r="J143" i="3"/>
  <c r="BK288" i="3"/>
  <c r="J277" i="3"/>
  <c r="BK263" i="3"/>
  <c r="J259" i="3"/>
  <c r="J256" i="3"/>
  <c r="BK250" i="3"/>
  <c r="J242" i="3"/>
  <c r="J216" i="3"/>
  <c r="J207" i="3"/>
  <c r="BK195" i="3"/>
  <c r="J185" i="3"/>
  <c r="J174" i="3"/>
  <c r="J157" i="3"/>
  <c r="J147" i="3"/>
  <c r="J141" i="3"/>
  <c r="BK131" i="3"/>
  <c r="BK286" i="3"/>
  <c r="BK271" i="3"/>
  <c r="BK264" i="3"/>
  <c r="J257" i="3"/>
  <c r="J250" i="3"/>
  <c r="BK240" i="3"/>
  <c r="J229" i="3"/>
  <c r="BK226" i="3"/>
  <c r="J219" i="3"/>
  <c r="J211" i="3"/>
  <c r="BK201" i="3"/>
  <c r="BK196" i="3"/>
  <c r="J188" i="3"/>
  <c r="BK176" i="3"/>
  <c r="BK157" i="3"/>
  <c r="J296" i="3"/>
  <c r="J274" i="3"/>
  <c r="BK212" i="3"/>
  <c r="J160" i="3"/>
  <c r="J150" i="3"/>
  <c r="BK137" i="3"/>
  <c r="J380" i="4"/>
  <c r="J357" i="4"/>
  <c r="BK332" i="4"/>
  <c r="BK328" i="4"/>
  <c r="BK309" i="4"/>
  <c r="BK295" i="4"/>
  <c r="BK286" i="4"/>
  <c r="J275" i="4"/>
  <c r="BK261" i="4"/>
  <c r="J243" i="4"/>
  <c r="BK230" i="4"/>
  <c r="BK219" i="4"/>
  <c r="BK208" i="4"/>
  <c r="J197" i="4"/>
  <c r="J187" i="4"/>
  <c r="BK172" i="4"/>
  <c r="J158" i="4"/>
  <c r="BK148" i="4"/>
  <c r="BK136" i="4"/>
  <c r="J378" i="4"/>
  <c r="J328" i="4"/>
  <c r="J309" i="4"/>
  <c r="J305" i="4"/>
  <c r="BK366" i="4"/>
  <c r="BK355" i="4"/>
  <c r="BK345" i="4"/>
  <c r="J327" i="4"/>
  <c r="J299" i="4"/>
  <c r="BK291" i="4"/>
  <c r="BK287" i="4"/>
  <c r="BK284" i="4"/>
  <c r="J271" i="4"/>
  <c r="BK253" i="4"/>
  <c r="J246" i="4"/>
  <c r="BK238" i="4"/>
  <c r="J230" i="4"/>
  <c r="J221" i="4"/>
  <c r="J219" i="4"/>
  <c r="J210" i="4"/>
  <c r="BK197" i="4"/>
  <c r="BK187" i="4"/>
  <c r="J174" i="4"/>
  <c r="J162" i="4"/>
  <c r="J152" i="4"/>
  <c r="BK146" i="4"/>
  <c r="J136" i="4"/>
  <c r="J360" i="4"/>
  <c r="BK347" i="4"/>
  <c r="J336" i="4"/>
  <c r="BK327" i="4"/>
  <c r="BK320" i="4"/>
  <c r="J303" i="4"/>
  <c r="J288" i="4"/>
  <c r="J281" i="4"/>
  <c r="J268" i="4"/>
  <c r="J259" i="4"/>
  <c r="BK248" i="4"/>
  <c r="BK234" i="4"/>
  <c r="BK222" i="4"/>
  <c r="BK216" i="4"/>
  <c r="J212" i="4"/>
  <c r="J206" i="4"/>
  <c r="BK195" i="4"/>
  <c r="J182" i="4"/>
  <c r="J179" i="4"/>
  <c r="J168" i="4"/>
  <c r="BK152" i="4"/>
  <c r="J140" i="4"/>
  <c r="BK127" i="5"/>
  <c r="J121" i="5"/>
  <c r="J125" i="5"/>
  <c r="J126" i="6"/>
  <c r="BK122" i="6"/>
  <c r="J123" i="6"/>
  <c r="BK125" i="6"/>
  <c r="J120" i="6"/>
  <c r="BK132" i="7"/>
  <c r="BK126" i="7"/>
  <c r="BK128" i="8"/>
  <c r="J121" i="8"/>
  <c r="J125" i="8"/>
  <c r="J119" i="8"/>
  <c r="BK121" i="8"/>
  <c r="BK123" i="8"/>
  <c r="BK119" i="8"/>
  <c r="BK133" i="9"/>
  <c r="BK129" i="9"/>
  <c r="BK123" i="9"/>
  <c r="BK120" i="9"/>
  <c r="BK130" i="9"/>
  <c r="BK126" i="9"/>
  <c r="BK122" i="9"/>
  <c r="J133" i="9"/>
  <c r="J130" i="9"/>
  <c r="J128" i="9"/>
  <c r="J123" i="9"/>
  <c r="BK128" i="10"/>
  <c r="BK122" i="10"/>
  <c r="J129" i="10"/>
  <c r="BK125" i="10"/>
  <c r="BK121" i="10"/>
  <c r="J128" i="10"/>
  <c r="BK123" i="10"/>
  <c r="J121" i="10"/>
  <c r="BK119" i="11"/>
  <c r="J207" i="12"/>
  <c r="J202" i="12"/>
  <c r="BK196" i="12"/>
  <c r="BK189" i="12"/>
  <c r="BK184" i="12"/>
  <c r="BK175" i="12"/>
  <c r="J212" i="12"/>
  <c r="BK200" i="12"/>
  <c r="J187" i="12"/>
  <c r="BK178" i="12"/>
  <c r="J168" i="12"/>
  <c r="BK162" i="12"/>
  <c r="BK156" i="12"/>
  <c r="J152" i="12"/>
  <c r="J144" i="12"/>
  <c r="BK138" i="12"/>
  <c r="BK133" i="12"/>
  <c r="BK212" i="12"/>
  <c r="BK204" i="12"/>
  <c r="BK191" i="12"/>
  <c r="J184" i="12"/>
  <c r="BK177" i="12"/>
  <c r="BK172" i="12"/>
  <c r="BK168" i="12"/>
  <c r="J162" i="12"/>
  <c r="J156" i="12"/>
  <c r="BK152" i="12"/>
  <c r="BK144" i="12"/>
  <c r="J138" i="12"/>
  <c r="J133" i="12"/>
  <c r="J181" i="13"/>
  <c r="J176" i="13"/>
  <c r="J168" i="13"/>
  <c r="J164" i="13"/>
  <c r="BK160" i="13"/>
  <c r="J153" i="13"/>
  <c r="J148" i="13"/>
  <c r="J143" i="13"/>
  <c r="J139" i="13"/>
  <c r="BK179" i="13"/>
  <c r="BK174" i="13"/>
  <c r="BK171" i="13"/>
  <c r="BK162" i="13"/>
  <c r="BK157" i="13"/>
  <c r="J154" i="13"/>
  <c r="J146" i="13"/>
  <c r="BK141" i="13"/>
  <c r="J138" i="13"/>
  <c r="J134" i="13"/>
  <c r="BK131" i="13"/>
  <c r="BK125" i="13"/>
  <c r="J175" i="13"/>
  <c r="J171" i="13"/>
  <c r="J167" i="13"/>
  <c r="J162" i="13"/>
  <c r="BK159" i="13"/>
  <c r="BK156" i="13"/>
  <c r="BK153" i="13"/>
  <c r="J149" i="13"/>
  <c r="J141" i="13"/>
  <c r="BK134" i="13"/>
  <c r="BK127" i="13"/>
  <c r="J137" i="13"/>
  <c r="J133" i="13"/>
  <c r="J129" i="13"/>
  <c r="BK126" i="13"/>
  <c r="BK146" i="14"/>
  <c r="BK138" i="14"/>
  <c r="J133" i="14"/>
  <c r="J125" i="14"/>
  <c r="BK122" i="14"/>
  <c r="BK145" i="14"/>
  <c r="BK141" i="14"/>
  <c r="J138" i="14"/>
  <c r="BK134" i="14"/>
  <c r="J126" i="14"/>
  <c r="J145" i="14"/>
  <c r="J131" i="14"/>
  <c r="BK128" i="14"/>
  <c r="J124" i="14"/>
  <c r="J152" i="14"/>
  <c r="BK144" i="14"/>
  <c r="J140" i="14"/>
  <c r="J135" i="14"/>
  <c r="BK129" i="14"/>
  <c r="J206" i="15"/>
  <c r="J200" i="15"/>
  <c r="J176" i="15"/>
  <c r="J166" i="15"/>
  <c r="J157" i="15"/>
  <c r="BK143" i="15"/>
  <c r="J121" i="15"/>
  <c r="BK205" i="15"/>
  <c r="BK200" i="15"/>
  <c r="BK191" i="15"/>
  <c r="BK173" i="15"/>
  <c r="BK157" i="15"/>
  <c r="J146" i="15"/>
  <c r="BK124" i="15"/>
  <c r="J205" i="15"/>
  <c r="J188" i="15"/>
  <c r="BK166" i="15"/>
  <c r="BK150" i="15"/>
  <c r="BK137" i="15"/>
  <c r="J130" i="15"/>
  <c r="BK203" i="15"/>
  <c r="BK185" i="15"/>
  <c r="BK185" i="16"/>
  <c r="J172" i="16"/>
  <c r="J142" i="16"/>
  <c r="J120" i="16"/>
  <c r="J166" i="16"/>
  <c r="J130" i="16"/>
  <c r="BK186" i="16"/>
  <c r="J163" i="16"/>
  <c r="BK145" i="16"/>
  <c r="BK120" i="16"/>
  <c r="BK181" i="16"/>
  <c r="J157" i="16"/>
  <c r="J133" i="16"/>
  <c r="J158" i="17"/>
  <c r="J153" i="17"/>
  <c r="J149" i="17"/>
  <c r="J145" i="17"/>
  <c r="BK135" i="17"/>
  <c r="BK131" i="17"/>
  <c r="BK128" i="17"/>
  <c r="BK122" i="17"/>
  <c r="J156" i="17"/>
  <c r="BK149" i="17"/>
  <c r="J144" i="17"/>
  <c r="J138" i="17"/>
  <c r="J134" i="17"/>
  <c r="J130" i="17"/>
  <c r="J123" i="17"/>
  <c r="J152" i="17"/>
  <c r="BK143" i="17"/>
  <c r="BK136" i="17"/>
  <c r="BK132" i="17"/>
  <c r="BK125" i="17"/>
  <c r="BK121" i="17"/>
  <c r="J211" i="18"/>
  <c r="BK202" i="18"/>
  <c r="BK174" i="18"/>
  <c r="J159" i="18"/>
  <c r="BK147" i="18"/>
  <c r="J134" i="18"/>
  <c r="BK216" i="18"/>
  <c r="BK208" i="18"/>
  <c r="J202" i="18"/>
  <c r="BK191" i="18"/>
  <c r="BK178" i="18"/>
  <c r="BK144" i="18"/>
  <c r="J122" i="18"/>
  <c r="BK211" i="18"/>
  <c r="J197" i="18"/>
  <c r="BK187" i="18"/>
  <c r="J174" i="18"/>
  <c r="BK162" i="18"/>
  <c r="BK150" i="18"/>
  <c r="BK128" i="18"/>
  <c r="J194" i="19"/>
  <c r="J189" i="19"/>
  <c r="J183" i="19"/>
  <c r="J177" i="19"/>
  <c r="BK192" i="19"/>
  <c r="BK183" i="19"/>
  <c r="BK177" i="19"/>
  <c r="J162" i="19"/>
  <c r="J152" i="19"/>
  <c r="J142" i="19"/>
  <c r="BK126" i="19"/>
  <c r="BK195" i="19"/>
  <c r="J190" i="19"/>
  <c r="BK185" i="19"/>
  <c r="BK178" i="19"/>
  <c r="J169" i="19"/>
  <c r="BK159" i="19"/>
  <c r="BK148" i="19"/>
  <c r="BK136" i="19"/>
  <c r="J174" i="19"/>
  <c r="J159" i="19"/>
  <c r="J148" i="19"/>
  <c r="BK163" i="20"/>
  <c r="BK159" i="20"/>
  <c r="J153" i="20"/>
  <c r="BK124" i="20"/>
  <c r="J156" i="20"/>
  <c r="J148" i="20"/>
  <c r="J130" i="20"/>
  <c r="J162" i="20"/>
  <c r="BK153" i="20"/>
  <c r="BK139" i="20"/>
  <c r="BK121" i="20"/>
  <c r="J145" i="21"/>
  <c r="J140" i="21"/>
  <c r="J132" i="21"/>
  <c r="BK129" i="21"/>
  <c r="BK125" i="21"/>
  <c r="BK147" i="21"/>
  <c r="J139" i="21"/>
  <c r="BK142" i="21"/>
  <c r="J136" i="21"/>
  <c r="BK132" i="21"/>
  <c r="J128" i="21"/>
  <c r="BK124" i="21"/>
  <c r="J238" i="2"/>
  <c r="J212" i="2"/>
  <c r="BK206" i="2"/>
  <c r="BK188" i="2"/>
  <c r="BK184" i="2"/>
  <c r="BK163" i="2"/>
  <c r="BK159" i="2"/>
  <c r="J151" i="2"/>
  <c r="J147" i="2"/>
  <c r="J143" i="2"/>
  <c r="BK139" i="2"/>
  <c r="J137" i="2"/>
  <c r="J133" i="2"/>
  <c r="J127" i="2"/>
  <c r="BK124" i="2"/>
  <c r="BK238" i="2"/>
  <c r="BK236" i="2"/>
  <c r="BK234" i="2"/>
  <c r="BK232" i="2"/>
  <c r="J229" i="2"/>
  <c r="BK226" i="2"/>
  <c r="BK225" i="2"/>
  <c r="BK222" i="2"/>
  <c r="J220" i="2"/>
  <c r="J216" i="2"/>
  <c r="BK213" i="2"/>
  <c r="J210" i="2"/>
  <c r="J206" i="2"/>
  <c r="BK201" i="2"/>
  <c r="BK196" i="2"/>
  <c r="J192" i="2"/>
  <c r="J188" i="2"/>
  <c r="J184" i="2"/>
  <c r="BK161" i="2"/>
  <c r="BK156" i="2"/>
  <c r="BK152" i="2"/>
  <c r="BK144" i="2"/>
  <c r="J140" i="2"/>
  <c r="BK136" i="2"/>
  <c r="BK131" i="2"/>
  <c r="BK243" i="2"/>
  <c r="J232" i="2"/>
  <c r="J221" i="2"/>
  <c r="BK215" i="2"/>
  <c r="BK211" i="2"/>
  <c r="J201" i="2"/>
  <c r="BK198" i="2"/>
  <c r="BK192" i="2"/>
  <c r="BK187" i="2"/>
  <c r="BK183" i="2"/>
  <c r="BK180" i="2"/>
  <c r="BK177" i="2"/>
  <c r="BK173" i="2"/>
  <c r="J170" i="2"/>
  <c r="BK166" i="2"/>
  <c r="J128" i="2"/>
  <c r="BK235" i="2"/>
  <c r="J230" i="2"/>
  <c r="J225" i="2"/>
  <c r="BK219" i="2"/>
  <c r="BK216" i="2"/>
  <c r="J208" i="2"/>
  <c r="BK204" i="2"/>
  <c r="BK197" i="2"/>
  <c r="BK193" i="2"/>
  <c r="J183" i="2"/>
  <c r="J180" i="2"/>
  <c r="J177" i="2"/>
  <c r="J173" i="2"/>
  <c r="BK170" i="2"/>
  <c r="J166" i="2"/>
  <c r="J160" i="2"/>
  <c r="J156" i="2"/>
  <c r="J152" i="2"/>
  <c r="BK149" i="2"/>
  <c r="BK145" i="2"/>
  <c r="BK140" i="2"/>
  <c r="J135" i="2"/>
  <c r="J131" i="2"/>
  <c r="BK128" i="2"/>
  <c r="J289" i="3"/>
  <c r="BK277" i="3"/>
  <c r="J266" i="3"/>
  <c r="J261" i="3"/>
  <c r="BK255" i="3"/>
  <c r="BK245" i="3"/>
  <c r="J238" i="3"/>
  <c r="BK229" i="3"/>
  <c r="J222" i="3"/>
  <c r="BK218" i="3"/>
  <c r="J215" i="3"/>
  <c r="J210" i="3"/>
  <c r="J196" i="3"/>
  <c r="BK188" i="3"/>
  <c r="J183" i="3"/>
  <c r="J176" i="3"/>
  <c r="BK149" i="3"/>
  <c r="BK141" i="3"/>
  <c r="J271" i="3"/>
  <c r="BK260" i="3"/>
  <c r="J255" i="3"/>
  <c r="J247" i="3"/>
  <c r="BK238" i="3"/>
  <c r="J214" i="3"/>
  <c r="BK204" i="3"/>
  <c r="BK189" i="3"/>
  <c r="J178" i="3"/>
  <c r="BK160" i="3"/>
  <c r="BK147" i="3"/>
  <c r="BK143" i="3"/>
  <c r="J135" i="3"/>
  <c r="J288" i="3"/>
  <c r="J270" i="3"/>
  <c r="J262" i="3"/>
  <c r="BK256" i="3"/>
  <c r="BK247" i="3"/>
  <c r="BK234" i="3"/>
  <c r="BK228" i="3"/>
  <c r="J221" i="3"/>
  <c r="BK213" i="3"/>
  <c r="BK209" i="3"/>
  <c r="J199" i="3"/>
  <c r="BK191" i="3"/>
  <c r="BK183" i="3"/>
  <c r="J173" i="3"/>
  <c r="BK150" i="3"/>
  <c r="BK280" i="3"/>
  <c r="J225" i="3"/>
  <c r="BK182" i="3"/>
  <c r="J154" i="3"/>
  <c r="J144" i="3"/>
  <c r="BK386" i="4"/>
  <c r="J368" i="4"/>
  <c r="J349" i="4"/>
  <c r="J331" i="4"/>
  <c r="BK314" i="4"/>
  <c r="J297" i="4"/>
  <c r="J287" i="4"/>
  <c r="BK279" i="4"/>
  <c r="BK267" i="4"/>
  <c r="BK251" i="4"/>
  <c r="J236" i="4"/>
  <c r="BK224" i="4"/>
  <c r="J216" i="4"/>
  <c r="BK202" i="4"/>
  <c r="BK193" i="4"/>
  <c r="J180" i="4"/>
  <c r="BK166" i="4"/>
  <c r="BK154" i="4"/>
  <c r="J146" i="4"/>
  <c r="BK380" i="4"/>
  <c r="J358" i="4"/>
  <c r="J338" i="4"/>
  <c r="BK330" i="4"/>
  <c r="J317" i="4"/>
  <c r="BK308" i="4"/>
  <c r="J301" i="4"/>
  <c r="BK357" i="4"/>
  <c r="J340" i="4"/>
  <c r="BK312" i="4"/>
  <c r="BK305" i="4"/>
  <c r="BK197" i="15"/>
  <c r="BK170" i="15"/>
  <c r="J150" i="15"/>
  <c r="BK130" i="15"/>
  <c r="J197" i="15"/>
  <c r="J179" i="15"/>
  <c r="J154" i="15"/>
  <c r="J140" i="15"/>
  <c r="J127" i="15"/>
  <c r="J202" i="15"/>
  <c r="J191" i="15"/>
  <c r="J181" i="16"/>
  <c r="J151" i="16"/>
  <c r="BK133" i="16"/>
  <c r="J187" i="16"/>
  <c r="J154" i="16"/>
  <c r="BK124" i="16"/>
  <c r="J169" i="16"/>
  <c r="BK157" i="16"/>
  <c r="J136" i="16"/>
  <c r="J185" i="16"/>
  <c r="BK163" i="16"/>
  <c r="BK136" i="16"/>
  <c r="J159" i="17"/>
  <c r="BK156" i="17"/>
  <c r="BK148" i="17"/>
  <c r="BK142" i="17"/>
  <c r="BK133" i="17"/>
  <c r="BK127" i="17"/>
  <c r="BK159" i="17"/>
  <c r="BK155" i="17"/>
  <c r="BK146" i="17"/>
  <c r="J141" i="17"/>
  <c r="J121" i="17"/>
  <c r="J148" i="17"/>
  <c r="BK144" i="17"/>
  <c r="BK137" i="17"/>
  <c r="J127" i="17"/>
  <c r="J122" i="17"/>
  <c r="J213" i="18"/>
  <c r="J206" i="18"/>
  <c r="J184" i="18"/>
  <c r="BK168" i="18"/>
  <c r="J153" i="18"/>
  <c r="BK137" i="18"/>
  <c r="J125" i="18"/>
  <c r="J212" i="18"/>
  <c r="BK206" i="18"/>
  <c r="BK197" i="18"/>
  <c r="J187" i="18"/>
  <c r="J147" i="18"/>
  <c r="J137" i="18"/>
  <c r="BK213" i="18"/>
  <c r="BK205" i="18"/>
  <c r="J190" i="18"/>
  <c r="BK181" i="18"/>
  <c r="J165" i="18"/>
  <c r="BK153" i="18"/>
  <c r="J131" i="18"/>
  <c r="BK122" i="18"/>
  <c r="BK190" i="19"/>
  <c r="J185" i="19"/>
  <c r="J181" i="19"/>
  <c r="J196" i="19"/>
  <c r="J188" i="19"/>
  <c r="BK181" i="19"/>
  <c r="J175" i="19"/>
  <c r="J161" i="19"/>
  <c r="J149" i="19"/>
  <c r="J136" i="19"/>
  <c r="BK122" i="19"/>
  <c r="J192" i="19"/>
  <c r="BK188" i="19"/>
  <c r="BK180" i="19"/>
  <c r="BK174" i="19"/>
  <c r="BK142" i="19"/>
  <c r="BK132" i="19"/>
  <c r="BK172" i="19"/>
  <c r="BK160" i="19"/>
  <c r="BK152" i="19"/>
  <c r="BK129" i="19"/>
  <c r="BK158" i="20"/>
  <c r="J142" i="20"/>
  <c r="BK162" i="20"/>
  <c r="J152" i="20"/>
  <c r="BK136" i="20"/>
  <c r="J121" i="20"/>
  <c r="J158" i="20"/>
  <c r="BK148" i="20"/>
  <c r="BK133" i="20"/>
  <c r="J138" i="21"/>
  <c r="J133" i="21"/>
  <c r="BK128" i="21"/>
  <c r="J124" i="21"/>
  <c r="BK143" i="21"/>
  <c r="J137" i="21"/>
  <c r="J143" i="21"/>
  <c r="BK137" i="21"/>
  <c r="BK134" i="21"/>
  <c r="J130" i="21"/>
  <c r="BK127" i="21"/>
  <c r="BK123" i="21"/>
  <c r="T123" i="2" l="1"/>
  <c r="P168" i="2"/>
  <c r="R168" i="2"/>
  <c r="T174" i="2"/>
  <c r="R223" i="2"/>
  <c r="P231" i="2"/>
  <c r="BK239" i="2"/>
  <c r="J239" i="2"/>
  <c r="J102" i="2" s="1"/>
  <c r="T239" i="2"/>
  <c r="BK130" i="3"/>
  <c r="J130" i="3"/>
  <c r="J98" i="3" s="1"/>
  <c r="T130" i="3"/>
  <c r="R134" i="3"/>
  <c r="P139" i="3"/>
  <c r="BK145" i="3"/>
  <c r="J145" i="3"/>
  <c r="J101" i="3" s="1"/>
  <c r="T145" i="3"/>
  <c r="BK172" i="3"/>
  <c r="J172" i="3"/>
  <c r="J105" i="3" s="1"/>
  <c r="T172" i="3"/>
  <c r="T155" i="3" s="1"/>
  <c r="P203" i="3"/>
  <c r="T203" i="3"/>
  <c r="T220" i="3"/>
  <c r="R290" i="3"/>
  <c r="BK135" i="4"/>
  <c r="J135" i="4" s="1"/>
  <c r="J98" i="4" s="1"/>
  <c r="T135" i="4"/>
  <c r="T151" i="4"/>
  <c r="T178" i="4"/>
  <c r="R211" i="4"/>
  <c r="P223" i="4"/>
  <c r="R227" i="4"/>
  <c r="BK233" i="4"/>
  <c r="J233" i="4"/>
  <c r="J105" i="4" s="1"/>
  <c r="R233" i="4"/>
  <c r="P239" i="4"/>
  <c r="BK250" i="4"/>
  <c r="J250" i="4" s="1"/>
  <c r="J107" i="4" s="1"/>
  <c r="T250" i="4"/>
  <c r="R278" i="4"/>
  <c r="P311" i="4"/>
  <c r="BK342" i="4"/>
  <c r="J342" i="4" s="1"/>
  <c r="J110" i="4" s="1"/>
  <c r="T342" i="4"/>
  <c r="P356" i="4"/>
  <c r="T356" i="4"/>
  <c r="R359" i="4"/>
  <c r="T379" i="4"/>
  <c r="R122" i="5"/>
  <c r="R119" i="5" s="1"/>
  <c r="BK118" i="6"/>
  <c r="J118" i="6" s="1"/>
  <c r="J97" i="6" s="1"/>
  <c r="T118" i="6"/>
  <c r="T117" i="6"/>
  <c r="BK118" i="7"/>
  <c r="BK117" i="7"/>
  <c r="J117" i="7" s="1"/>
  <c r="T118" i="7"/>
  <c r="T117" i="7"/>
  <c r="P118" i="8"/>
  <c r="P117" i="8" s="1"/>
  <c r="AU101" i="1" s="1"/>
  <c r="P118" i="9"/>
  <c r="P117" i="9"/>
  <c r="AU102" i="1" s="1"/>
  <c r="P118" i="10"/>
  <c r="P117" i="10" s="1"/>
  <c r="AU103" i="1" s="1"/>
  <c r="R118" i="11"/>
  <c r="R117" i="11"/>
  <c r="BK129" i="12"/>
  <c r="J129" i="12"/>
  <c r="J98" i="12" s="1"/>
  <c r="P151" i="12"/>
  <c r="R167" i="12"/>
  <c r="R176" i="12"/>
  <c r="P180" i="12"/>
  <c r="R183" i="12"/>
  <c r="R193" i="12"/>
  <c r="R209" i="12"/>
  <c r="R179" i="12" s="1"/>
  <c r="BK123" i="13"/>
  <c r="J123" i="13" s="1"/>
  <c r="J97" i="13" s="1"/>
  <c r="BK144" i="13"/>
  <c r="J144" i="13"/>
  <c r="J98" i="13"/>
  <c r="P147" i="13"/>
  <c r="P166" i="13"/>
  <c r="BK169" i="13"/>
  <c r="J169" i="13" s="1"/>
  <c r="J101" i="13" s="1"/>
  <c r="BK177" i="13"/>
  <c r="J177" i="13" s="1"/>
  <c r="J102" i="13" s="1"/>
  <c r="BK121" i="14"/>
  <c r="T151" i="14"/>
  <c r="P120" i="15"/>
  <c r="BK169" i="15"/>
  <c r="J169" i="15" s="1"/>
  <c r="J98" i="15" s="1"/>
  <c r="BK198" i="15"/>
  <c r="J198" i="15" s="1"/>
  <c r="J99" i="15" s="1"/>
  <c r="P119" i="16"/>
  <c r="T184" i="16"/>
  <c r="T120" i="20"/>
  <c r="T151" i="20"/>
  <c r="P157" i="20"/>
  <c r="R119" i="21"/>
  <c r="R129" i="12"/>
  <c r="R151" i="12"/>
  <c r="P167" i="12"/>
  <c r="P176" i="12"/>
  <c r="R180" i="12"/>
  <c r="P183" i="12"/>
  <c r="P193" i="12"/>
  <c r="BK209" i="12"/>
  <c r="J209" i="12"/>
  <c r="J107" i="12"/>
  <c r="R123" i="13"/>
  <c r="T144" i="13"/>
  <c r="R147" i="13"/>
  <c r="R166" i="13"/>
  <c r="R169" i="13"/>
  <c r="R177" i="13"/>
  <c r="T121" i="14"/>
  <c r="T120" i="14"/>
  <c r="P151" i="14"/>
  <c r="T120" i="15"/>
  <c r="R169" i="15"/>
  <c r="R198" i="15"/>
  <c r="R119" i="16"/>
  <c r="R118" i="16"/>
  <c r="R184" i="16"/>
  <c r="BK120" i="17"/>
  <c r="T120" i="17"/>
  <c r="R139" i="17"/>
  <c r="P150" i="17"/>
  <c r="BK121" i="18"/>
  <c r="J121" i="18" s="1"/>
  <c r="J97" i="18" s="1"/>
  <c r="T121" i="18"/>
  <c r="R177" i="18"/>
  <c r="P200" i="18"/>
  <c r="BK209" i="18"/>
  <c r="J209" i="18" s="1"/>
  <c r="J100" i="18" s="1"/>
  <c r="P209" i="18"/>
  <c r="R121" i="19"/>
  <c r="P168" i="19"/>
  <c r="R168" i="19"/>
  <c r="P173" i="19"/>
  <c r="BK187" i="19"/>
  <c r="J187" i="19"/>
  <c r="J100" i="19"/>
  <c r="R187" i="19"/>
  <c r="P120" i="20"/>
  <c r="P119" i="20" s="1"/>
  <c r="AU113" i="1" s="1"/>
  <c r="P151" i="20"/>
  <c r="T157" i="20"/>
  <c r="P119" i="21"/>
  <c r="BK144" i="21"/>
  <c r="J144" i="21" s="1"/>
  <c r="J98" i="21" s="1"/>
  <c r="P123" i="2"/>
  <c r="BK174" i="2"/>
  <c r="J174" i="2"/>
  <c r="J99" i="2"/>
  <c r="P174" i="2"/>
  <c r="BK223" i="2"/>
  <c r="J223" i="2"/>
  <c r="J100" i="2"/>
  <c r="T223" i="2"/>
  <c r="R231" i="2"/>
  <c r="P239" i="2"/>
  <c r="P130" i="3"/>
  <c r="BK134" i="3"/>
  <c r="J134" i="3" s="1"/>
  <c r="J99" i="3" s="1"/>
  <c r="BK139" i="3"/>
  <c r="J139" i="3" s="1"/>
  <c r="J100" i="3" s="1"/>
  <c r="T139" i="3"/>
  <c r="P145" i="3"/>
  <c r="R172" i="3"/>
  <c r="R155" i="3"/>
  <c r="BK220" i="3"/>
  <c r="J220" i="3" s="1"/>
  <c r="J107" i="3" s="1"/>
  <c r="R220" i="3"/>
  <c r="BK290" i="3"/>
  <c r="J290" i="3"/>
  <c r="J108" i="3" s="1"/>
  <c r="P290" i="3"/>
  <c r="R135" i="4"/>
  <c r="P151" i="4"/>
  <c r="BK178" i="4"/>
  <c r="J178" i="4"/>
  <c r="J100" i="4" s="1"/>
  <c r="R178" i="4"/>
  <c r="P211" i="4"/>
  <c r="BK223" i="4"/>
  <c r="J223" i="4"/>
  <c r="J102" i="4"/>
  <c r="T223" i="4"/>
  <c r="BK227" i="4"/>
  <c r="J227" i="4"/>
  <c r="J104" i="4" s="1"/>
  <c r="T227" i="4"/>
  <c r="BK239" i="4"/>
  <c r="J239" i="4" s="1"/>
  <c r="J106" i="4" s="1"/>
  <c r="T239" i="4"/>
  <c r="R250" i="4"/>
  <c r="P278" i="4"/>
  <c r="BK311" i="4"/>
  <c r="J311" i="4" s="1"/>
  <c r="J109" i="4" s="1"/>
  <c r="T311" i="4"/>
  <c r="R342" i="4"/>
  <c r="BK359" i="4"/>
  <c r="J359" i="4"/>
  <c r="J112" i="4" s="1"/>
  <c r="T359" i="4"/>
  <c r="R379" i="4"/>
  <c r="P122" i="5"/>
  <c r="P119" i="5"/>
  <c r="AU98" i="1"/>
  <c r="R118" i="6"/>
  <c r="R117" i="6"/>
  <c r="P118" i="7"/>
  <c r="P117" i="7" s="1"/>
  <c r="AU100" i="1" s="1"/>
  <c r="T118" i="8"/>
  <c r="T117" i="8" s="1"/>
  <c r="R118" i="9"/>
  <c r="R117" i="9"/>
  <c r="T118" i="10"/>
  <c r="T117" i="10"/>
  <c r="P118" i="11"/>
  <c r="P117" i="11" s="1"/>
  <c r="AU104" i="1" s="1"/>
  <c r="T129" i="12"/>
  <c r="T151" i="12"/>
  <c r="T167" i="12"/>
  <c r="T176" i="12"/>
  <c r="BK180" i="12"/>
  <c r="J180" i="12" s="1"/>
  <c r="J103" i="12" s="1"/>
  <c r="BK183" i="12"/>
  <c r="J183" i="12" s="1"/>
  <c r="J104" i="12" s="1"/>
  <c r="BK193" i="12"/>
  <c r="J193" i="12"/>
  <c r="J106" i="12"/>
  <c r="P209" i="12"/>
  <c r="P123" i="13"/>
  <c r="P144" i="13"/>
  <c r="BK147" i="13"/>
  <c r="J147" i="13" s="1"/>
  <c r="J99" i="13" s="1"/>
  <c r="BK166" i="13"/>
  <c r="J166" i="13"/>
  <c r="J100" i="13"/>
  <c r="P169" i="13"/>
  <c r="P177" i="13"/>
  <c r="P121" i="14"/>
  <c r="P120" i="14" s="1"/>
  <c r="AU107" i="1" s="1"/>
  <c r="BK151" i="14"/>
  <c r="J151" i="14" s="1"/>
  <c r="J100" i="14" s="1"/>
  <c r="BK120" i="15"/>
  <c r="P169" i="15"/>
  <c r="P198" i="15"/>
  <c r="BK119" i="16"/>
  <c r="J119" i="16"/>
  <c r="J97" i="16" s="1"/>
  <c r="BK184" i="16"/>
  <c r="J184" i="16"/>
  <c r="J98" i="16" s="1"/>
  <c r="R120" i="17"/>
  <c r="BK139" i="17"/>
  <c r="J139" i="17"/>
  <c r="J98" i="17"/>
  <c r="T139" i="17"/>
  <c r="R150" i="17"/>
  <c r="R121" i="18"/>
  <c r="P177" i="18"/>
  <c r="BK200" i="18"/>
  <c r="J200" i="18" s="1"/>
  <c r="J99" i="18" s="1"/>
  <c r="R200" i="18"/>
  <c r="T209" i="18"/>
  <c r="P121" i="19"/>
  <c r="BK168" i="19"/>
  <c r="J168" i="19"/>
  <c r="J98" i="19"/>
  <c r="T168" i="19"/>
  <c r="R173" i="19"/>
  <c r="P187" i="19"/>
  <c r="BK120" i="20"/>
  <c r="J120" i="20" s="1"/>
  <c r="J97" i="20" s="1"/>
  <c r="BK151" i="20"/>
  <c r="J151" i="20"/>
  <c r="J98" i="20"/>
  <c r="R157" i="20"/>
  <c r="P144" i="21"/>
  <c r="BK123" i="2"/>
  <c r="J123" i="2" s="1"/>
  <c r="J97" i="2" s="1"/>
  <c r="R123" i="2"/>
  <c r="BK168" i="2"/>
  <c r="J168" i="2" s="1"/>
  <c r="J98" i="2" s="1"/>
  <c r="T168" i="2"/>
  <c r="R174" i="2"/>
  <c r="P223" i="2"/>
  <c r="BK231" i="2"/>
  <c r="J231" i="2" s="1"/>
  <c r="J101" i="2" s="1"/>
  <c r="T231" i="2"/>
  <c r="R239" i="2"/>
  <c r="R130" i="3"/>
  <c r="P134" i="3"/>
  <c r="T134" i="3"/>
  <c r="R139" i="3"/>
  <c r="R145" i="3"/>
  <c r="P172" i="3"/>
  <c r="P155" i="3"/>
  <c r="BK203" i="3"/>
  <c r="J203" i="3" s="1"/>
  <c r="J106" i="3" s="1"/>
  <c r="R203" i="3"/>
  <c r="P220" i="3"/>
  <c r="T290" i="3"/>
  <c r="P135" i="4"/>
  <c r="BK151" i="4"/>
  <c r="J151" i="4"/>
  <c r="J99" i="4" s="1"/>
  <c r="R151" i="4"/>
  <c r="P178" i="4"/>
  <c r="BK211" i="4"/>
  <c r="J211" i="4" s="1"/>
  <c r="J101" i="4" s="1"/>
  <c r="T211" i="4"/>
  <c r="R223" i="4"/>
  <c r="P227" i="4"/>
  <c r="P233" i="4"/>
  <c r="T233" i="4"/>
  <c r="R239" i="4"/>
  <c r="P250" i="4"/>
  <c r="BK278" i="4"/>
  <c r="J278" i="4"/>
  <c r="J108" i="4"/>
  <c r="T278" i="4"/>
  <c r="R311" i="4"/>
  <c r="P342" i="4"/>
  <c r="BK356" i="4"/>
  <c r="J356" i="4"/>
  <c r="J111" i="4" s="1"/>
  <c r="R356" i="4"/>
  <c r="P359" i="4"/>
  <c r="BK379" i="4"/>
  <c r="J379" i="4"/>
  <c r="J113" i="4"/>
  <c r="P379" i="4"/>
  <c r="BK122" i="5"/>
  <c r="J122" i="5"/>
  <c r="J98" i="5" s="1"/>
  <c r="T122" i="5"/>
  <c r="T119" i="5"/>
  <c r="P118" i="6"/>
  <c r="P117" i="6" s="1"/>
  <c r="AU99" i="1" s="1"/>
  <c r="R118" i="7"/>
  <c r="R117" i="7" s="1"/>
  <c r="BK118" i="8"/>
  <c r="J118" i="8"/>
  <c r="J97" i="8" s="1"/>
  <c r="R118" i="8"/>
  <c r="R117" i="8" s="1"/>
  <c r="BK118" i="9"/>
  <c r="J118" i="9"/>
  <c r="J97" i="9" s="1"/>
  <c r="T118" i="9"/>
  <c r="T117" i="9"/>
  <c r="BK118" i="10"/>
  <c r="BK117" i="10" s="1"/>
  <c r="J117" i="10" s="1"/>
  <c r="R118" i="10"/>
  <c r="R117" i="10"/>
  <c r="BK118" i="11"/>
  <c r="J118" i="11"/>
  <c r="J97" i="11"/>
  <c r="T118" i="11"/>
  <c r="T117" i="11" s="1"/>
  <c r="P129" i="12"/>
  <c r="P128" i="12" s="1"/>
  <c r="BK151" i="12"/>
  <c r="J151" i="12"/>
  <c r="J99" i="12"/>
  <c r="BK167" i="12"/>
  <c r="J167" i="12"/>
  <c r="J100" i="12" s="1"/>
  <c r="BK176" i="12"/>
  <c r="J176" i="12"/>
  <c r="J101" i="12" s="1"/>
  <c r="T180" i="12"/>
  <c r="T183" i="12"/>
  <c r="T193" i="12"/>
  <c r="T209" i="12"/>
  <c r="T123" i="13"/>
  <c r="R144" i="13"/>
  <c r="T147" i="13"/>
  <c r="T166" i="13"/>
  <c r="T169" i="13"/>
  <c r="T177" i="13"/>
  <c r="R121" i="14"/>
  <c r="R120" i="14" s="1"/>
  <c r="R151" i="14"/>
  <c r="R120" i="15"/>
  <c r="R119" i="15" s="1"/>
  <c r="T169" i="15"/>
  <c r="T198" i="15"/>
  <c r="T119" i="16"/>
  <c r="T118" i="16" s="1"/>
  <c r="P184" i="16"/>
  <c r="P120" i="17"/>
  <c r="P119" i="17"/>
  <c r="AU110" i="1"/>
  <c r="P139" i="17"/>
  <c r="BK150" i="17"/>
  <c r="J150" i="17"/>
  <c r="J99" i="17" s="1"/>
  <c r="T150" i="17"/>
  <c r="P121" i="18"/>
  <c r="P120" i="18"/>
  <c r="AU111" i="1" s="1"/>
  <c r="BK177" i="18"/>
  <c r="J177" i="18" s="1"/>
  <c r="J98" i="18" s="1"/>
  <c r="T177" i="18"/>
  <c r="T200" i="18"/>
  <c r="R209" i="18"/>
  <c r="BK121" i="19"/>
  <c r="J121" i="19" s="1"/>
  <c r="J97" i="19" s="1"/>
  <c r="T121" i="19"/>
  <c r="BK173" i="19"/>
  <c r="J173" i="19" s="1"/>
  <c r="J99" i="19" s="1"/>
  <c r="T173" i="19"/>
  <c r="T187" i="19"/>
  <c r="R120" i="20"/>
  <c r="R119" i="20" s="1"/>
  <c r="R151" i="20"/>
  <c r="BK157" i="20"/>
  <c r="J157" i="20" s="1"/>
  <c r="J99" i="20" s="1"/>
  <c r="BK119" i="21"/>
  <c r="J119" i="21"/>
  <c r="J97" i="21" s="1"/>
  <c r="T119" i="21"/>
  <c r="T118" i="21" s="1"/>
  <c r="R144" i="21"/>
  <c r="T144" i="21"/>
  <c r="BK156" i="3"/>
  <c r="J156" i="3" s="1"/>
  <c r="J104" i="3" s="1"/>
  <c r="BK147" i="14"/>
  <c r="J147" i="14" s="1"/>
  <c r="J98" i="14" s="1"/>
  <c r="BK120" i="5"/>
  <c r="J120" i="5" s="1"/>
  <c r="J97" i="5" s="1"/>
  <c r="BK129" i="5"/>
  <c r="J129" i="5"/>
  <c r="J99" i="5"/>
  <c r="BK190" i="12"/>
  <c r="J190" i="12" s="1"/>
  <c r="J105" i="12" s="1"/>
  <c r="BK153" i="3"/>
  <c r="J153" i="3" s="1"/>
  <c r="J102" i="3" s="1"/>
  <c r="BK149" i="14"/>
  <c r="J149" i="14" s="1"/>
  <c r="J99" i="14" s="1"/>
  <c r="J89" i="21"/>
  <c r="J91" i="21"/>
  <c r="F92" i="21"/>
  <c r="E108" i="21"/>
  <c r="BE124" i="21"/>
  <c r="BE125" i="21"/>
  <c r="BE131" i="21"/>
  <c r="BE132" i="21"/>
  <c r="BE133" i="21"/>
  <c r="BE138" i="21"/>
  <c r="BE147" i="21"/>
  <c r="BE140" i="21"/>
  <c r="BE142" i="21"/>
  <c r="F91" i="21"/>
  <c r="J92" i="21"/>
  <c r="BE120" i="21"/>
  <c r="BE123" i="21"/>
  <c r="BE126" i="21"/>
  <c r="BE127" i="21"/>
  <c r="BE128" i="21"/>
  <c r="BE129" i="21"/>
  <c r="BE130" i="21"/>
  <c r="BE134" i="21"/>
  <c r="BE135" i="21"/>
  <c r="BE136" i="21"/>
  <c r="BE137" i="21"/>
  <c r="BE139" i="21"/>
  <c r="BE141" i="21"/>
  <c r="BE143" i="21"/>
  <c r="BE145" i="21"/>
  <c r="BE146" i="21"/>
  <c r="J89" i="20"/>
  <c r="F92" i="20"/>
  <c r="F115" i="20"/>
  <c r="J116" i="20"/>
  <c r="BE124" i="20"/>
  <c r="BE127" i="20"/>
  <c r="BE130" i="20"/>
  <c r="BE139" i="20"/>
  <c r="BE142" i="20"/>
  <c r="BE152" i="20"/>
  <c r="BE153" i="20"/>
  <c r="BE155" i="20"/>
  <c r="BE156" i="20"/>
  <c r="BE159" i="20"/>
  <c r="BE161" i="20"/>
  <c r="E85" i="20"/>
  <c r="J115" i="20"/>
  <c r="BE133" i="20"/>
  <c r="BE154" i="20"/>
  <c r="BE158" i="20"/>
  <c r="BE160" i="20"/>
  <c r="BE162" i="20"/>
  <c r="BE163" i="20"/>
  <c r="BE121" i="20"/>
  <c r="BE136" i="20"/>
  <c r="BE145" i="20"/>
  <c r="BE148" i="20"/>
  <c r="J91" i="19"/>
  <c r="E110" i="19"/>
  <c r="F117" i="19"/>
  <c r="BE132" i="19"/>
  <c r="BE142" i="19"/>
  <c r="BE148" i="19"/>
  <c r="BE149" i="19"/>
  <c r="BE162" i="19"/>
  <c r="F91" i="19"/>
  <c r="BE126" i="19"/>
  <c r="BE129" i="19"/>
  <c r="BE145" i="19"/>
  <c r="BE152" i="19"/>
  <c r="BE158" i="19"/>
  <c r="BE160" i="19"/>
  <c r="BE161" i="19"/>
  <c r="BE165" i="19"/>
  <c r="BE169" i="19"/>
  <c r="BE174" i="19"/>
  <c r="BE175" i="19"/>
  <c r="BE177" i="19"/>
  <c r="BE179" i="19"/>
  <c r="BE181" i="19"/>
  <c r="BE184" i="19"/>
  <c r="BE194" i="19"/>
  <c r="J89" i="19"/>
  <c r="J92" i="19"/>
  <c r="BE122" i="19"/>
  <c r="BE125" i="19"/>
  <c r="BE133" i="19"/>
  <c r="BE136" i="19"/>
  <c r="BE139" i="19"/>
  <c r="BE155" i="19"/>
  <c r="BE159" i="19"/>
  <c r="BE172" i="19"/>
  <c r="BE176" i="19"/>
  <c r="BE180" i="19"/>
  <c r="BE182" i="19"/>
  <c r="BE183" i="19"/>
  <c r="BE186" i="19"/>
  <c r="BE189" i="19"/>
  <c r="BE190" i="19"/>
  <c r="BE191" i="19"/>
  <c r="BE193" i="19"/>
  <c r="BE196" i="19"/>
  <c r="BE178" i="19"/>
  <c r="BE185" i="19"/>
  <c r="BE188" i="19"/>
  <c r="BE192" i="19"/>
  <c r="BE195" i="19"/>
  <c r="J120" i="17"/>
  <c r="J97" i="17"/>
  <c r="J89" i="18"/>
  <c r="J92" i="18"/>
  <c r="F116" i="18"/>
  <c r="BE122" i="18"/>
  <c r="BE125" i="18"/>
  <c r="BE128" i="18"/>
  <c r="BE131" i="18"/>
  <c r="BE144" i="18"/>
  <c r="BE147" i="18"/>
  <c r="BE150" i="18"/>
  <c r="BE153" i="18"/>
  <c r="BE156" i="18"/>
  <c r="BE159" i="18"/>
  <c r="BE201" i="18"/>
  <c r="BE206" i="18"/>
  <c r="BE210" i="18"/>
  <c r="BE214" i="18"/>
  <c r="BE216" i="18"/>
  <c r="E85" i="18"/>
  <c r="F92" i="18"/>
  <c r="BE134" i="18"/>
  <c r="BE137" i="18"/>
  <c r="BE140" i="18"/>
  <c r="BE143" i="18"/>
  <c r="BE162" i="18"/>
  <c r="BE168" i="18"/>
  <c r="BE171" i="18"/>
  <c r="BE174" i="18"/>
  <c r="BE187" i="18"/>
  <c r="BE194" i="18"/>
  <c r="BE197" i="18"/>
  <c r="BE202" i="18"/>
  <c r="BE205" i="18"/>
  <c r="BE207" i="18"/>
  <c r="BE208" i="18"/>
  <c r="BE211" i="18"/>
  <c r="BE212" i="18"/>
  <c r="BE213" i="18"/>
  <c r="J91" i="18"/>
  <c r="BE165" i="18"/>
  <c r="BE178" i="18"/>
  <c r="BE181" i="18"/>
  <c r="BE184" i="18"/>
  <c r="BE190" i="18"/>
  <c r="BE191" i="18"/>
  <c r="BE215" i="18"/>
  <c r="E85" i="17"/>
  <c r="J91" i="17"/>
  <c r="J113" i="17"/>
  <c r="F116" i="17"/>
  <c r="BE124" i="17"/>
  <c r="BE131" i="17"/>
  <c r="BE133" i="17"/>
  <c r="BE135" i="17"/>
  <c r="BE138" i="17"/>
  <c r="BE140" i="17"/>
  <c r="BE141" i="17"/>
  <c r="BE149" i="17"/>
  <c r="BE157" i="17"/>
  <c r="F91" i="17"/>
  <c r="J92" i="17"/>
  <c r="BE125" i="17"/>
  <c r="BE128" i="17"/>
  <c r="BE129" i="17"/>
  <c r="BE132" i="17"/>
  <c r="BE144" i="17"/>
  <c r="BE145" i="17"/>
  <c r="BE152" i="17"/>
  <c r="BE154" i="17"/>
  <c r="BK118" i="16"/>
  <c r="J118" i="16" s="1"/>
  <c r="J96" i="16" s="1"/>
  <c r="BE121" i="17"/>
  <c r="BE122" i="17"/>
  <c r="BE123" i="17"/>
  <c r="BE126" i="17"/>
  <c r="BE127" i="17"/>
  <c r="BE130" i="17"/>
  <c r="BE134" i="17"/>
  <c r="BE136" i="17"/>
  <c r="BE137" i="17"/>
  <c r="BE142" i="17"/>
  <c r="BE143" i="17"/>
  <c r="BE146" i="17"/>
  <c r="BE147" i="17"/>
  <c r="BE148" i="17"/>
  <c r="BE151" i="17"/>
  <c r="BE153" i="17"/>
  <c r="BE155" i="17"/>
  <c r="BE156" i="17"/>
  <c r="BE158" i="17"/>
  <c r="BE159" i="17"/>
  <c r="J120" i="15"/>
  <c r="J97" i="15" s="1"/>
  <c r="J89" i="16"/>
  <c r="F92" i="16"/>
  <c r="F114" i="16"/>
  <c r="BE120" i="16"/>
  <c r="BE124" i="16"/>
  <c r="BE127" i="16"/>
  <c r="BE145" i="16"/>
  <c r="BE148" i="16"/>
  <c r="BE154" i="16"/>
  <c r="BE160" i="16"/>
  <c r="BE163" i="16"/>
  <c r="BE175" i="16"/>
  <c r="J91" i="16"/>
  <c r="BE123" i="16"/>
  <c r="BE130" i="16"/>
  <c r="E85" i="16"/>
  <c r="J115" i="16"/>
  <c r="BE133" i="16"/>
  <c r="BE139" i="16"/>
  <c r="BE142" i="16"/>
  <c r="BE151" i="16"/>
  <c r="BE169" i="16"/>
  <c r="BE172" i="16"/>
  <c r="BE178" i="16"/>
  <c r="BE181" i="16"/>
  <c r="BE185" i="16"/>
  <c r="BE136" i="16"/>
  <c r="BE157" i="16"/>
  <c r="BE166" i="16"/>
  <c r="BE186" i="16"/>
  <c r="BE187" i="16"/>
  <c r="BE197" i="15"/>
  <c r="BE204" i="15"/>
  <c r="BE206" i="15"/>
  <c r="J121" i="14"/>
  <c r="J97" i="14"/>
  <c r="F91" i="15"/>
  <c r="J92" i="15"/>
  <c r="J113" i="15"/>
  <c r="F116" i="15"/>
  <c r="BE124" i="15"/>
  <c r="BE133" i="15"/>
  <c r="BE136" i="15"/>
  <c r="BE137" i="15"/>
  <c r="BE143" i="15"/>
  <c r="BE149" i="15"/>
  <c r="BE150" i="15"/>
  <c r="BE157" i="15"/>
  <c r="BE163" i="15"/>
  <c r="BE170" i="15"/>
  <c r="BE176" i="15"/>
  <c r="BE179" i="15"/>
  <c r="BE191" i="15"/>
  <c r="BE199" i="15"/>
  <c r="BE200" i="15"/>
  <c r="BE201" i="15"/>
  <c r="BE202" i="15"/>
  <c r="E85" i="15"/>
  <c r="J115" i="15"/>
  <c r="BE121" i="15"/>
  <c r="BE127" i="15"/>
  <c r="BE153" i="15"/>
  <c r="BE154" i="15"/>
  <c r="BE182" i="15"/>
  <c r="BE203" i="15"/>
  <c r="BE130" i="15"/>
  <c r="BE140" i="15"/>
  <c r="BE146" i="15"/>
  <c r="BE160" i="15"/>
  <c r="BE166" i="15"/>
  <c r="BE173" i="15"/>
  <c r="BE185" i="15"/>
  <c r="BE188" i="15"/>
  <c r="BE194" i="15"/>
  <c r="BE205" i="15"/>
  <c r="BE207" i="15"/>
  <c r="F91" i="14"/>
  <c r="F117" i="14"/>
  <c r="BE125" i="14"/>
  <c r="BE130" i="14"/>
  <c r="BE133" i="14"/>
  <c r="BE137" i="14"/>
  <c r="BE143" i="14"/>
  <c r="BE145" i="14"/>
  <c r="BE146" i="14"/>
  <c r="BK122" i="13"/>
  <c r="J122" i="13" s="1"/>
  <c r="J30" i="13" s="1"/>
  <c r="J91" i="14"/>
  <c r="E110" i="14"/>
  <c r="BE126" i="14"/>
  <c r="BE134" i="14"/>
  <c r="BE135" i="14"/>
  <c r="BE136" i="14"/>
  <c r="BE138" i="14"/>
  <c r="BE140" i="14"/>
  <c r="BE142" i="14"/>
  <c r="BE152" i="14"/>
  <c r="J114" i="14"/>
  <c r="J117" i="14"/>
  <c r="BE122" i="14"/>
  <c r="BE124" i="14"/>
  <c r="BE131" i="14"/>
  <c r="BE150" i="14"/>
  <c r="BE123" i="14"/>
  <c r="BE127" i="14"/>
  <c r="BE128" i="14"/>
  <c r="BE129" i="14"/>
  <c r="BE132" i="14"/>
  <c r="BE139" i="14"/>
  <c r="BE141" i="14"/>
  <c r="BE144" i="14"/>
  <c r="BE148" i="14"/>
  <c r="BE153" i="14"/>
  <c r="BK128" i="12"/>
  <c r="J128" i="12"/>
  <c r="J97" i="12" s="1"/>
  <c r="J89" i="13"/>
  <c r="F92" i="13"/>
  <c r="F118" i="13"/>
  <c r="J119" i="13"/>
  <c r="BE125" i="13"/>
  <c r="BE134" i="13"/>
  <c r="E85" i="13"/>
  <c r="J91" i="13"/>
  <c r="BE126" i="13"/>
  <c r="BE128" i="13"/>
  <c r="BE129" i="13"/>
  <c r="BE132" i="13"/>
  <c r="BE133" i="13"/>
  <c r="BE142" i="13"/>
  <c r="BE143" i="13"/>
  <c r="BE146" i="13"/>
  <c r="BE148" i="13"/>
  <c r="BE150" i="13"/>
  <c r="BE152" i="13"/>
  <c r="BE155" i="13"/>
  <c r="BE158" i="13"/>
  <c r="BE160" i="13"/>
  <c r="BE163" i="13"/>
  <c r="BE164" i="13"/>
  <c r="BE170" i="13"/>
  <c r="BE175" i="13"/>
  <c r="BE180" i="13"/>
  <c r="BE124" i="13"/>
  <c r="BE127" i="13"/>
  <c r="BE130" i="13"/>
  <c r="BE131" i="13"/>
  <c r="BE135" i="13"/>
  <c r="BE136" i="13"/>
  <c r="BE137" i="13"/>
  <c r="BE138" i="13"/>
  <c r="BE139" i="13"/>
  <c r="BE145" i="13"/>
  <c r="BE151" i="13"/>
  <c r="BE153" i="13"/>
  <c r="BE156" i="13"/>
  <c r="BE157" i="13"/>
  <c r="BE159" i="13"/>
  <c r="BE167" i="13"/>
  <c r="BE171" i="13"/>
  <c r="BE172" i="13"/>
  <c r="BE173" i="13"/>
  <c r="BE174" i="13"/>
  <c r="BE176" i="13"/>
  <c r="BE178" i="13"/>
  <c r="BE140" i="13"/>
  <c r="BE141" i="13"/>
  <c r="BE149" i="13"/>
  <c r="BE154" i="13"/>
  <c r="BE161" i="13"/>
  <c r="BE162" i="13"/>
  <c r="BE165" i="13"/>
  <c r="BE168" i="13"/>
  <c r="BE179" i="13"/>
  <c r="BE181" i="13"/>
  <c r="J89" i="12"/>
  <c r="F92" i="12"/>
  <c r="E117" i="12"/>
  <c r="BE130" i="12"/>
  <c r="BE134" i="12"/>
  <c r="BE138" i="12"/>
  <c r="BE142" i="12"/>
  <c r="BE144" i="12"/>
  <c r="BE149" i="12"/>
  <c r="BE152" i="12"/>
  <c r="BE156" i="12"/>
  <c r="BE162" i="12"/>
  <c r="BE164" i="12"/>
  <c r="BE166" i="12"/>
  <c r="BE168" i="12"/>
  <c r="BE169" i="12"/>
  <c r="BE171" i="12"/>
  <c r="BE174" i="12"/>
  <c r="BE177" i="12"/>
  <c r="BE178" i="12"/>
  <c r="BE181" i="12"/>
  <c r="BE198" i="12"/>
  <c r="BE200" i="12"/>
  <c r="BE206" i="12"/>
  <c r="BE210" i="12"/>
  <c r="BE131" i="12"/>
  <c r="BE133" i="12"/>
  <c r="BE136" i="12"/>
  <c r="BE140" i="12"/>
  <c r="BE145" i="12"/>
  <c r="BE153" i="12"/>
  <c r="BE154" i="12"/>
  <c r="BE158" i="12"/>
  <c r="BE160" i="12"/>
  <c r="BE175" i="12"/>
  <c r="BE184" i="12"/>
  <c r="BE189" i="12"/>
  <c r="BE202" i="12"/>
  <c r="BE204" i="12"/>
  <c r="BE172" i="12"/>
  <c r="BE182" i="12"/>
  <c r="BE185" i="12"/>
  <c r="BE187" i="12"/>
  <c r="BE191" i="12"/>
  <c r="BE194" i="12"/>
  <c r="BE196" i="12"/>
  <c r="BE207" i="12"/>
  <c r="BE212" i="12"/>
  <c r="J89" i="11"/>
  <c r="F92" i="11"/>
  <c r="BE119" i="11"/>
  <c r="BE120" i="11"/>
  <c r="J92" i="11"/>
  <c r="J118" i="10"/>
  <c r="J97" i="10" s="1"/>
  <c r="E85" i="11"/>
  <c r="F91" i="11"/>
  <c r="J91" i="11"/>
  <c r="F91" i="10"/>
  <c r="E107" i="10"/>
  <c r="F114" i="10"/>
  <c r="BE123" i="10"/>
  <c r="BE125" i="10"/>
  <c r="BE129" i="10"/>
  <c r="J91" i="10"/>
  <c r="BE119" i="10"/>
  <c r="BE120" i="10"/>
  <c r="BE122" i="10"/>
  <c r="BE124" i="10"/>
  <c r="BE127" i="10"/>
  <c r="BE128" i="10"/>
  <c r="BK117" i="9"/>
  <c r="J117" i="9" s="1"/>
  <c r="J96" i="9" s="1"/>
  <c r="J89" i="10"/>
  <c r="J92" i="10"/>
  <c r="BE121" i="10"/>
  <c r="BE126" i="10"/>
  <c r="BE130" i="10"/>
  <c r="BK117" i="8"/>
  <c r="J117" i="8"/>
  <c r="J96" i="8"/>
  <c r="E85" i="9"/>
  <c r="F91" i="9"/>
  <c r="F92" i="9"/>
  <c r="BE126" i="9"/>
  <c r="BE134" i="9"/>
  <c r="J89" i="9"/>
  <c r="J92" i="9"/>
  <c r="BE121" i="9"/>
  <c r="BE123" i="9"/>
  <c r="BE129" i="9"/>
  <c r="J91" i="9"/>
  <c r="BE119" i="9"/>
  <c r="BE120" i="9"/>
  <c r="BE122" i="9"/>
  <c r="BE124" i="9"/>
  <c r="BE125" i="9"/>
  <c r="BE127" i="9"/>
  <c r="BE128" i="9"/>
  <c r="BE130" i="9"/>
  <c r="BE131" i="9"/>
  <c r="BE132" i="9"/>
  <c r="BE133" i="9"/>
  <c r="J118" i="7"/>
  <c r="J97" i="7" s="1"/>
  <c r="E85" i="8"/>
  <c r="J89" i="8"/>
  <c r="F91" i="8"/>
  <c r="J91" i="8"/>
  <c r="F92" i="8"/>
  <c r="J92" i="8"/>
  <c r="BE120" i="8"/>
  <c r="BE124" i="8"/>
  <c r="BE125" i="8"/>
  <c r="BE128" i="8"/>
  <c r="BE119" i="8"/>
  <c r="BE122" i="8"/>
  <c r="BE127" i="8"/>
  <c r="BE121" i="8"/>
  <c r="BE126" i="8"/>
  <c r="BE123" i="8"/>
  <c r="F91" i="7"/>
  <c r="E107" i="7"/>
  <c r="J111" i="7"/>
  <c r="J113" i="7"/>
  <c r="BE125" i="7"/>
  <c r="BE127" i="7"/>
  <c r="BE129" i="7"/>
  <c r="BE131" i="7"/>
  <c r="BE132" i="7"/>
  <c r="J92" i="7"/>
  <c r="F114" i="7"/>
  <c r="BE119" i="7"/>
  <c r="BE121" i="7"/>
  <c r="BE123" i="7"/>
  <c r="BE126" i="7"/>
  <c r="BE128" i="7"/>
  <c r="BE130" i="7"/>
  <c r="BE120" i="7"/>
  <c r="BE122" i="7"/>
  <c r="BE124" i="7"/>
  <c r="BB100" i="1"/>
  <c r="F92" i="6"/>
  <c r="J111" i="6"/>
  <c r="BE120" i="6"/>
  <c r="BE123" i="6"/>
  <c r="BE124" i="6"/>
  <c r="E85" i="6"/>
  <c r="J91" i="6"/>
  <c r="F113" i="6"/>
  <c r="J114" i="6"/>
  <c r="BE122" i="6"/>
  <c r="BE126" i="6"/>
  <c r="BE119" i="6"/>
  <c r="BE121" i="6"/>
  <c r="BE125" i="6"/>
  <c r="J89" i="5"/>
  <c r="J91" i="5"/>
  <c r="F92" i="5"/>
  <c r="E109" i="5"/>
  <c r="F115" i="5"/>
  <c r="BE121" i="5"/>
  <c r="BE123" i="5"/>
  <c r="BE127" i="5"/>
  <c r="BE125" i="5"/>
  <c r="BE130" i="5"/>
  <c r="E85" i="4"/>
  <c r="J91" i="4"/>
  <c r="F92" i="4"/>
  <c r="F129" i="4"/>
  <c r="BE156" i="4"/>
  <c r="BE162" i="4"/>
  <c r="BE170" i="4"/>
  <c r="BE174" i="4"/>
  <c r="BE176" i="4"/>
  <c r="BE179" i="4"/>
  <c r="BE189" i="4"/>
  <c r="BE193" i="4"/>
  <c r="BE213" i="4"/>
  <c r="BE216" i="4"/>
  <c r="BE228" i="4"/>
  <c r="BE238" i="4"/>
  <c r="BE246" i="4"/>
  <c r="BE248" i="4"/>
  <c r="BE253" i="4"/>
  <c r="BE263" i="4"/>
  <c r="BE268" i="4"/>
  <c r="BE286" i="4"/>
  <c r="BE293" i="4"/>
  <c r="BE299" i="4"/>
  <c r="BE301" i="4"/>
  <c r="BE303" i="4"/>
  <c r="BE306" i="4"/>
  <c r="BE309" i="4"/>
  <c r="BE312" i="4"/>
  <c r="BE330" i="4"/>
  <c r="BE334" i="4"/>
  <c r="BE336" i="4"/>
  <c r="BE355" i="4"/>
  <c r="BE366" i="4"/>
  <c r="BE370" i="4"/>
  <c r="BE386" i="4"/>
  <c r="J89" i="4"/>
  <c r="BE138" i="4"/>
  <c r="BE142" i="4"/>
  <c r="BE148" i="4"/>
  <c r="BE150" i="4"/>
  <c r="BE154" i="4"/>
  <c r="BE166" i="4"/>
  <c r="BE172" i="4"/>
  <c r="BE182" i="4"/>
  <c r="BE195" i="4"/>
  <c r="BE199" i="4"/>
  <c r="BE202" i="4"/>
  <c r="BE204" i="4"/>
  <c r="BE208" i="4"/>
  <c r="BE210" i="4"/>
  <c r="BE212" i="4"/>
  <c r="BE219" i="4"/>
  <c r="BE221" i="4"/>
  <c r="BE224" i="4"/>
  <c r="BE230" i="4"/>
  <c r="BE234" i="4"/>
  <c r="BE240" i="4"/>
  <c r="BE251" i="4"/>
  <c r="BE259" i="4"/>
  <c r="BE261" i="4"/>
  <c r="BE273" i="4"/>
  <c r="BE279" i="4"/>
  <c r="BE281" i="4"/>
  <c r="BE283" i="4"/>
  <c r="BE284" i="4"/>
  <c r="BE285" i="4"/>
  <c r="BE287" i="4"/>
  <c r="BE289" i="4"/>
  <c r="BE291" i="4"/>
  <c r="BE295" i="4"/>
  <c r="BE308" i="4"/>
  <c r="BE314" i="4"/>
  <c r="BE315" i="4"/>
  <c r="BE331" i="4"/>
  <c r="BE332" i="4"/>
  <c r="BE351" i="4"/>
  <c r="BE368" i="4"/>
  <c r="BE378" i="4"/>
  <c r="BE297" i="4"/>
  <c r="BE327" i="4"/>
  <c r="BE328" i="4"/>
  <c r="BE340" i="4"/>
  <c r="BE347" i="4"/>
  <c r="BE349" i="4"/>
  <c r="BE357" i="4"/>
  <c r="BE376" i="4"/>
  <c r="BE380" i="4"/>
  <c r="BE392" i="4"/>
  <c r="BE136" i="4"/>
  <c r="BE140" i="4"/>
  <c r="BE146" i="4"/>
  <c r="BE149" i="4"/>
  <c r="BE152" i="4"/>
  <c r="BE158" i="4"/>
  <c r="BE164" i="4"/>
  <c r="BE168" i="4"/>
  <c r="BE180" i="4"/>
  <c r="BE187" i="4"/>
  <c r="BE191" i="4"/>
  <c r="BE197" i="4"/>
  <c r="BE201" i="4"/>
  <c r="BE206" i="4"/>
  <c r="BE215" i="4"/>
  <c r="BE218" i="4"/>
  <c r="BE220" i="4"/>
  <c r="BE222" i="4"/>
  <c r="BE225" i="4"/>
  <c r="BE231" i="4"/>
  <c r="BE236" i="4"/>
  <c r="BE243" i="4"/>
  <c r="BE247" i="4"/>
  <c r="BE257" i="4"/>
  <c r="BE267" i="4"/>
  <c r="BE271" i="4"/>
  <c r="BE275" i="4"/>
  <c r="BE288" i="4"/>
  <c r="BE305" i="4"/>
  <c r="BE307" i="4"/>
  <c r="BE317" i="4"/>
  <c r="BE320" i="4"/>
  <c r="BE323" i="4"/>
  <c r="BE325" i="4"/>
  <c r="BE329" i="4"/>
  <c r="BE338" i="4"/>
  <c r="BE343" i="4"/>
  <c r="BE345" i="4"/>
  <c r="BE353" i="4"/>
  <c r="BE358" i="4"/>
  <c r="BE360" i="4"/>
  <c r="J89" i="3"/>
  <c r="F92" i="3"/>
  <c r="F124" i="3"/>
  <c r="J125" i="3"/>
  <c r="BE135" i="3"/>
  <c r="BE166" i="3"/>
  <c r="BE174" i="3"/>
  <c r="BE183" i="3"/>
  <c r="BE184" i="3"/>
  <c r="BE185" i="3"/>
  <c r="BE188" i="3"/>
  <c r="BE189" i="3"/>
  <c r="BE191" i="3"/>
  <c r="BE193" i="3"/>
  <c r="BE195" i="3"/>
  <c r="BE197" i="3"/>
  <c r="BE204" i="3"/>
  <c r="BE210" i="3"/>
  <c r="BE213" i="3"/>
  <c r="BE215" i="3"/>
  <c r="BE216" i="3"/>
  <c r="BE218" i="3"/>
  <c r="BE221" i="3"/>
  <c r="BE226" i="3"/>
  <c r="BE227" i="3"/>
  <c r="BE271" i="3"/>
  <c r="BE277" i="3"/>
  <c r="BE282" i="3"/>
  <c r="BE286" i="3"/>
  <c r="BE289" i="3"/>
  <c r="BE160" i="3"/>
  <c r="BE178" i="3"/>
  <c r="BE187" i="3"/>
  <c r="BE214" i="3"/>
  <c r="BE225" i="3"/>
  <c r="BE232" i="3"/>
  <c r="BE238" i="3"/>
  <c r="BE242" i="3"/>
  <c r="BE245" i="3"/>
  <c r="BE254" i="3"/>
  <c r="BE255" i="3"/>
  <c r="BE280" i="3"/>
  <c r="BE291" i="3"/>
  <c r="BE294" i="3"/>
  <c r="J124" i="3"/>
  <c r="BE132" i="3"/>
  <c r="BE137" i="3"/>
  <c r="BE140" i="3"/>
  <c r="BE146" i="3"/>
  <c r="BE147" i="3"/>
  <c r="BE149" i="3"/>
  <c r="BE150" i="3"/>
  <c r="BE173" i="3"/>
  <c r="BE176" i="3"/>
  <c r="BE180" i="3"/>
  <c r="BE196" i="3"/>
  <c r="BE199" i="3"/>
  <c r="BE201" i="3"/>
  <c r="BE209" i="3"/>
  <c r="BE212" i="3"/>
  <c r="BE217" i="3"/>
  <c r="BE219" i="3"/>
  <c r="BE222" i="3"/>
  <c r="BE236" i="3"/>
  <c r="BE240" i="3"/>
  <c r="BE241" i="3"/>
  <c r="BE252" i="3"/>
  <c r="BE256" i="3"/>
  <c r="BE257" i="3"/>
  <c r="BE259" i="3"/>
  <c r="BE260" i="3"/>
  <c r="BE261" i="3"/>
  <c r="BE262" i="3"/>
  <c r="BE263" i="3"/>
  <c r="BE264" i="3"/>
  <c r="BE265" i="3"/>
  <c r="BE266" i="3"/>
  <c r="BE269" i="3"/>
  <c r="BE274" i="3"/>
  <c r="BE278" i="3"/>
  <c r="BE284" i="3"/>
  <c r="BE288" i="3"/>
  <c r="BE292" i="3"/>
  <c r="BE296" i="3"/>
  <c r="E85" i="3"/>
  <c r="BE131" i="3"/>
  <c r="BE141" i="3"/>
  <c r="BE143" i="3"/>
  <c r="BE144" i="3"/>
  <c r="BE152" i="3"/>
  <c r="BE154" i="3"/>
  <c r="BE157" i="3"/>
  <c r="BE158" i="3"/>
  <c r="BE182" i="3"/>
  <c r="BE205" i="3"/>
  <c r="BE207" i="3"/>
  <c r="BE211" i="3"/>
  <c r="BE228" i="3"/>
  <c r="BE229" i="3"/>
  <c r="BE234" i="3"/>
  <c r="BE247" i="3"/>
  <c r="BE250" i="3"/>
  <c r="BE253" i="3"/>
  <c r="BE258" i="3"/>
  <c r="BE270" i="3"/>
  <c r="J91" i="2"/>
  <c r="J92" i="2"/>
  <c r="J116" i="2"/>
  <c r="BE132" i="2"/>
  <c r="BE133" i="2"/>
  <c r="BE139" i="2"/>
  <c r="BE141" i="2"/>
  <c r="BE144" i="2"/>
  <c r="BE146" i="2"/>
  <c r="BE148" i="2"/>
  <c r="BE153" i="2"/>
  <c r="BE162" i="2"/>
  <c r="BE163" i="2"/>
  <c r="BE166" i="2"/>
  <c r="BE170" i="2"/>
  <c r="BE189" i="2"/>
  <c r="BE192" i="2"/>
  <c r="BE194" i="2"/>
  <c r="BE201" i="2"/>
  <c r="BE203" i="2"/>
  <c r="BE205" i="2"/>
  <c r="BE206" i="2"/>
  <c r="BE218" i="2"/>
  <c r="BE219" i="2"/>
  <c r="BE226" i="2"/>
  <c r="BE227" i="2"/>
  <c r="BE230" i="2"/>
  <c r="BE232" i="2"/>
  <c r="BE238" i="2"/>
  <c r="F119" i="2"/>
  <c r="BE130" i="2"/>
  <c r="BE136" i="2"/>
  <c r="BE167" i="2"/>
  <c r="BE169" i="2"/>
  <c r="BE171" i="2"/>
  <c r="BE172" i="2"/>
  <c r="BE173" i="2"/>
  <c r="BE175" i="2"/>
  <c r="BE176" i="2"/>
  <c r="BE177" i="2"/>
  <c r="BE178" i="2"/>
  <c r="BE179" i="2"/>
  <c r="BE180" i="2"/>
  <c r="BE181" i="2"/>
  <c r="BE182" i="2"/>
  <c r="BE184" i="2"/>
  <c r="BE188" i="2"/>
  <c r="BE191" i="2"/>
  <c r="BE195" i="2"/>
  <c r="BE196" i="2"/>
  <c r="BE197" i="2"/>
  <c r="BE208" i="2"/>
  <c r="BE213" i="2"/>
  <c r="BE216" i="2"/>
  <c r="BE217" i="2"/>
  <c r="E112" i="2"/>
  <c r="F118" i="2"/>
  <c r="BE124" i="2"/>
  <c r="BE125" i="2"/>
  <c r="BE126" i="2"/>
  <c r="BE128" i="2"/>
  <c r="BE129" i="2"/>
  <c r="BE134" i="2"/>
  <c r="BE135" i="2"/>
  <c r="BE137" i="2"/>
  <c r="BE140" i="2"/>
  <c r="BE142" i="2"/>
  <c r="BE143" i="2"/>
  <c r="BE147" i="2"/>
  <c r="BE151" i="2"/>
  <c r="BE154" i="2"/>
  <c r="BE155" i="2"/>
  <c r="BE157" i="2"/>
  <c r="BE158" i="2"/>
  <c r="BE160" i="2"/>
  <c r="BE183" i="2"/>
  <c r="BE187" i="2"/>
  <c r="BE190" i="2"/>
  <c r="BE193" i="2"/>
  <c r="BE198" i="2"/>
  <c r="BE199" i="2"/>
  <c r="BE200" i="2"/>
  <c r="BE202" i="2"/>
  <c r="BE204" i="2"/>
  <c r="BE207" i="2"/>
  <c r="BE209" i="2"/>
  <c r="BE210" i="2"/>
  <c r="BE212" i="2"/>
  <c r="BE214" i="2"/>
  <c r="BE215" i="2"/>
  <c r="BE220" i="2"/>
  <c r="BE221" i="2"/>
  <c r="BE222" i="2"/>
  <c r="BE224" i="2"/>
  <c r="BE225" i="2"/>
  <c r="BE228" i="2"/>
  <c r="BE229" i="2"/>
  <c r="BE233" i="2"/>
  <c r="BE234" i="2"/>
  <c r="BE237" i="2"/>
  <c r="BE240" i="2"/>
  <c r="BE241" i="2"/>
  <c r="BE127" i="2"/>
  <c r="BE131" i="2"/>
  <c r="BE138" i="2"/>
  <c r="BE145" i="2"/>
  <c r="BE149" i="2"/>
  <c r="BE150" i="2"/>
  <c r="BE152" i="2"/>
  <c r="BE156" i="2"/>
  <c r="BE159" i="2"/>
  <c r="BE161" i="2"/>
  <c r="BE164" i="2"/>
  <c r="BE165" i="2"/>
  <c r="BE185" i="2"/>
  <c r="BE186" i="2"/>
  <c r="BE211" i="2"/>
  <c r="BE235" i="2"/>
  <c r="BE236" i="2"/>
  <c r="BE242" i="2"/>
  <c r="BE243" i="2"/>
  <c r="F36" i="2"/>
  <c r="BC95" i="1" s="1"/>
  <c r="F34" i="3"/>
  <c r="BA96" i="1"/>
  <c r="F37" i="3"/>
  <c r="BD96" i="1" s="1"/>
  <c r="F35" i="4"/>
  <c r="BB97" i="1" s="1"/>
  <c r="F34" i="5"/>
  <c r="BA98" i="1"/>
  <c r="F36" i="5"/>
  <c r="BC98" i="1" s="1"/>
  <c r="F37" i="2"/>
  <c r="BD95" i="1" s="1"/>
  <c r="F35" i="2"/>
  <c r="BB95" i="1"/>
  <c r="F35" i="3"/>
  <c r="BB96" i="1" s="1"/>
  <c r="F37" i="4"/>
  <c r="BD97" i="1" s="1"/>
  <c r="F36" i="4"/>
  <c r="BC97" i="1"/>
  <c r="F36" i="7"/>
  <c r="BC100" i="1" s="1"/>
  <c r="F37" i="8"/>
  <c r="BD101" i="1" s="1"/>
  <c r="F34" i="9"/>
  <c r="BA102" i="1"/>
  <c r="J34" i="10"/>
  <c r="AW103" i="1" s="1"/>
  <c r="F36" i="10"/>
  <c r="BC103" i="1" s="1"/>
  <c r="F36" i="11"/>
  <c r="BC104" i="1"/>
  <c r="F36" i="12"/>
  <c r="BC105" i="1" s="1"/>
  <c r="F36" i="13"/>
  <c r="BC106" i="1" s="1"/>
  <c r="J34" i="13"/>
  <c r="AW106" i="1" s="1"/>
  <c r="F36" i="14"/>
  <c r="BC107" i="1" s="1"/>
  <c r="J34" i="14"/>
  <c r="AW107" i="1" s="1"/>
  <c r="F34" i="15"/>
  <c r="BA108" i="1"/>
  <c r="F36" i="15"/>
  <c r="BC108" i="1" s="1"/>
  <c r="F37" i="16"/>
  <c r="BD109" i="1" s="1"/>
  <c r="J34" i="17"/>
  <c r="AW110" i="1" s="1"/>
  <c r="F37" i="17"/>
  <c r="BD110" i="1" s="1"/>
  <c r="F35" i="18"/>
  <c r="BB111" i="1" s="1"/>
  <c r="F35" i="19"/>
  <c r="BB112" i="1"/>
  <c r="F37" i="19"/>
  <c r="BD112" i="1" s="1"/>
  <c r="F36" i="20"/>
  <c r="BC113" i="1" s="1"/>
  <c r="F37" i="21"/>
  <c r="BD114" i="1" s="1"/>
  <c r="F35" i="6"/>
  <c r="BB99" i="1" s="1"/>
  <c r="F37" i="6"/>
  <c r="BD99" i="1" s="1"/>
  <c r="F36" i="6"/>
  <c r="BC99" i="1"/>
  <c r="J34" i="7"/>
  <c r="AW100" i="1" s="1"/>
  <c r="F36" i="8"/>
  <c r="BC101" i="1"/>
  <c r="F34" i="8"/>
  <c r="BA101" i="1"/>
  <c r="F35" i="9"/>
  <c r="BB102" i="1"/>
  <c r="F36" i="9"/>
  <c r="BC102" i="1" s="1"/>
  <c r="F37" i="10"/>
  <c r="BD103" i="1"/>
  <c r="J34" i="11"/>
  <c r="AW104" i="1"/>
  <c r="F34" i="11"/>
  <c r="BA104" i="1" s="1"/>
  <c r="F34" i="12"/>
  <c r="BA105" i="1"/>
  <c r="F37" i="12"/>
  <c r="BD105" i="1"/>
  <c r="F35" i="13"/>
  <c r="BB106" i="1" s="1"/>
  <c r="F37" i="14"/>
  <c r="BD107" i="1"/>
  <c r="F35" i="15"/>
  <c r="BB108" i="1" s="1"/>
  <c r="J34" i="16"/>
  <c r="AW109" i="1"/>
  <c r="F35" i="16"/>
  <c r="BB109" i="1" s="1"/>
  <c r="F34" i="17"/>
  <c r="BA110" i="1" s="1"/>
  <c r="J34" i="18"/>
  <c r="AW111" i="1"/>
  <c r="F34" i="18"/>
  <c r="BA111" i="1" s="1"/>
  <c r="F37" i="18"/>
  <c r="BD111" i="1" s="1"/>
  <c r="J34" i="19"/>
  <c r="AW112" i="1"/>
  <c r="F35" i="20"/>
  <c r="BB113" i="1"/>
  <c r="F37" i="20"/>
  <c r="BD113" i="1" s="1"/>
  <c r="F35" i="21"/>
  <c r="BB114" i="1"/>
  <c r="F36" i="21"/>
  <c r="BC114" i="1"/>
  <c r="F34" i="2"/>
  <c r="BA95" i="1"/>
  <c r="J34" i="2"/>
  <c r="AW95" i="1" s="1"/>
  <c r="F36" i="3"/>
  <c r="BC96" i="1" s="1"/>
  <c r="J34" i="3"/>
  <c r="AW96" i="1"/>
  <c r="J34" i="4"/>
  <c r="AW97" i="1" s="1"/>
  <c r="F34" i="4"/>
  <c r="BA97" i="1" s="1"/>
  <c r="J34" i="5"/>
  <c r="AW98" i="1" s="1"/>
  <c r="F35" i="5"/>
  <c r="BB98" i="1" s="1"/>
  <c r="F37" i="5"/>
  <c r="BD98" i="1" s="1"/>
  <c r="F34" i="6"/>
  <c r="BA99" i="1"/>
  <c r="J34" i="6"/>
  <c r="AW99" i="1" s="1"/>
  <c r="F34" i="7"/>
  <c r="BA100" i="1" s="1"/>
  <c r="F37" i="7"/>
  <c r="BD100" i="1" s="1"/>
  <c r="J34" i="8"/>
  <c r="AW101" i="1" s="1"/>
  <c r="F35" i="8"/>
  <c r="BB101" i="1" s="1"/>
  <c r="J34" i="9"/>
  <c r="AW102" i="1"/>
  <c r="F37" i="9"/>
  <c r="BD102" i="1" s="1"/>
  <c r="F34" i="10"/>
  <c r="BA103" i="1" s="1"/>
  <c r="F35" i="10"/>
  <c r="BB103" i="1" s="1"/>
  <c r="F35" i="11"/>
  <c r="BB104" i="1" s="1"/>
  <c r="F37" i="11"/>
  <c r="BD104" i="1" s="1"/>
  <c r="F35" i="12"/>
  <c r="BB105" i="1"/>
  <c r="J34" i="12"/>
  <c r="AW105" i="1"/>
  <c r="F37" i="13"/>
  <c r="BD106" i="1" s="1"/>
  <c r="F34" i="13"/>
  <c r="BA106" i="1"/>
  <c r="F34" i="14"/>
  <c r="BA107" i="1"/>
  <c r="F35" i="14"/>
  <c r="BB107" i="1" s="1"/>
  <c r="F37" i="15"/>
  <c r="BD108" i="1"/>
  <c r="J34" i="15"/>
  <c r="AW108" i="1"/>
  <c r="F36" i="16"/>
  <c r="BC109" i="1" s="1"/>
  <c r="F34" i="16"/>
  <c r="BA109" i="1"/>
  <c r="F35" i="17"/>
  <c r="BB110" i="1"/>
  <c r="F36" i="17"/>
  <c r="BC110" i="1" s="1"/>
  <c r="F36" i="18"/>
  <c r="BC111" i="1"/>
  <c r="F34" i="19"/>
  <c r="BA112" i="1"/>
  <c r="F36" i="19"/>
  <c r="BC112" i="1" s="1"/>
  <c r="J34" i="20"/>
  <c r="AW113" i="1"/>
  <c r="F34" i="20"/>
  <c r="BA113" i="1"/>
  <c r="F34" i="21"/>
  <c r="BA114" i="1"/>
  <c r="J34" i="21"/>
  <c r="AW114" i="1" s="1"/>
  <c r="J30" i="10" l="1"/>
  <c r="J96" i="10"/>
  <c r="J30" i="7"/>
  <c r="AG100" i="1" s="1"/>
  <c r="AN100" i="1" s="1"/>
  <c r="J96" i="7"/>
  <c r="BK119" i="15"/>
  <c r="J119" i="15" s="1"/>
  <c r="BK120" i="19"/>
  <c r="J120" i="19" s="1"/>
  <c r="J30" i="19" s="1"/>
  <c r="BK117" i="6"/>
  <c r="J117" i="6" s="1"/>
  <c r="J30" i="6" s="1"/>
  <c r="BK120" i="18"/>
  <c r="J120" i="18" s="1"/>
  <c r="J30" i="18" s="1"/>
  <c r="T120" i="19"/>
  <c r="R129" i="3"/>
  <c r="R128" i="3"/>
  <c r="P129" i="3"/>
  <c r="P128" i="3" s="1"/>
  <c r="AU96" i="1" s="1"/>
  <c r="P118" i="21"/>
  <c r="AU114" i="1" s="1"/>
  <c r="R120" i="19"/>
  <c r="T119" i="17"/>
  <c r="P118" i="16"/>
  <c r="AU109" i="1"/>
  <c r="P179" i="12"/>
  <c r="P127" i="12"/>
  <c r="AU105" i="1"/>
  <c r="T134" i="4"/>
  <c r="T179" i="12"/>
  <c r="P226" i="4"/>
  <c r="P134" i="4"/>
  <c r="P133" i="4" s="1"/>
  <c r="AU97" i="1" s="1"/>
  <c r="R120" i="18"/>
  <c r="T226" i="4"/>
  <c r="R134" i="4"/>
  <c r="T120" i="18"/>
  <c r="T119" i="20"/>
  <c r="BK119" i="17"/>
  <c r="J119" i="17"/>
  <c r="J96" i="17" s="1"/>
  <c r="R118" i="21"/>
  <c r="BK120" i="14"/>
  <c r="J120" i="14" s="1"/>
  <c r="J96" i="14" s="1"/>
  <c r="T129" i="3"/>
  <c r="T128" i="3"/>
  <c r="T122" i="2"/>
  <c r="T122" i="13"/>
  <c r="R122" i="2"/>
  <c r="P120" i="19"/>
  <c r="AU112" i="1"/>
  <c r="R119" i="17"/>
  <c r="P122" i="13"/>
  <c r="AU106" i="1"/>
  <c r="T128" i="12"/>
  <c r="T127" i="12" s="1"/>
  <c r="P122" i="2"/>
  <c r="AU95" i="1"/>
  <c r="T119" i="15"/>
  <c r="R122" i="13"/>
  <c r="R128" i="12"/>
  <c r="R127" i="12"/>
  <c r="P119" i="15"/>
  <c r="AU108" i="1" s="1"/>
  <c r="R226" i="4"/>
  <c r="BK119" i="5"/>
  <c r="J119" i="5"/>
  <c r="J96" i="5"/>
  <c r="BK119" i="20"/>
  <c r="J119" i="20"/>
  <c r="J30" i="20" s="1"/>
  <c r="AG113" i="1" s="1"/>
  <c r="AN113" i="1" s="1"/>
  <c r="BK122" i="2"/>
  <c r="J122" i="2"/>
  <c r="J30" i="2" s="1"/>
  <c r="AG95" i="1" s="1"/>
  <c r="AN95" i="1" s="1"/>
  <c r="BK129" i="3"/>
  <c r="J129" i="3" s="1"/>
  <c r="J97" i="3" s="1"/>
  <c r="BK117" i="11"/>
  <c r="J117" i="11" s="1"/>
  <c r="J96" i="11" s="1"/>
  <c r="BK118" i="21"/>
  <c r="J118" i="21"/>
  <c r="J96" i="21"/>
  <c r="BK155" i="3"/>
  <c r="J155" i="3"/>
  <c r="J103" i="3"/>
  <c r="BK134" i="4"/>
  <c r="J134" i="4" s="1"/>
  <c r="J97" i="4" s="1"/>
  <c r="BK226" i="4"/>
  <c r="J226" i="4" s="1"/>
  <c r="J103" i="4" s="1"/>
  <c r="BK179" i="12"/>
  <c r="J179" i="12"/>
  <c r="J102" i="12"/>
  <c r="AG112" i="1"/>
  <c r="J96" i="19"/>
  <c r="AG111" i="1"/>
  <c r="J96" i="18"/>
  <c r="AG106" i="1"/>
  <c r="J96" i="13"/>
  <c r="BK127" i="12"/>
  <c r="J127" i="12" s="1"/>
  <c r="J96" i="12" s="1"/>
  <c r="AG103" i="1"/>
  <c r="AG99" i="1"/>
  <c r="J96" i="6"/>
  <c r="F33" i="3"/>
  <c r="AZ96" i="1"/>
  <c r="F33" i="5"/>
  <c r="AZ98" i="1"/>
  <c r="F33" i="6"/>
  <c r="AZ99" i="1" s="1"/>
  <c r="F33" i="7"/>
  <c r="AZ100" i="1"/>
  <c r="J33" i="8"/>
  <c r="AV101" i="1"/>
  <c r="AT101" i="1"/>
  <c r="F33" i="9"/>
  <c r="AZ102" i="1"/>
  <c r="J33" i="11"/>
  <c r="AV104" i="1" s="1"/>
  <c r="AT104" i="1" s="1"/>
  <c r="J33" i="12"/>
  <c r="AV105" i="1" s="1"/>
  <c r="AT105" i="1" s="1"/>
  <c r="F33" i="15"/>
  <c r="AZ108" i="1"/>
  <c r="F33" i="17"/>
  <c r="AZ110" i="1"/>
  <c r="F33" i="19"/>
  <c r="AZ112" i="1"/>
  <c r="F33" i="21"/>
  <c r="AZ114" i="1" s="1"/>
  <c r="F33" i="2"/>
  <c r="AZ95" i="1"/>
  <c r="J33" i="5"/>
  <c r="AV98" i="1" s="1"/>
  <c r="AT98" i="1" s="1"/>
  <c r="J33" i="6"/>
  <c r="AV99" i="1"/>
  <c r="AT99" i="1"/>
  <c r="AN99" i="1"/>
  <c r="J33" i="7"/>
  <c r="AV100" i="1"/>
  <c r="AT100" i="1"/>
  <c r="F33" i="8"/>
  <c r="AZ101" i="1"/>
  <c r="J30" i="8"/>
  <c r="AG101" i="1"/>
  <c r="J33" i="9"/>
  <c r="AV102" i="1"/>
  <c r="AT102" i="1"/>
  <c r="J33" i="10"/>
  <c r="AV103" i="1" s="1"/>
  <c r="AT103" i="1" s="1"/>
  <c r="AN103" i="1" s="1"/>
  <c r="F33" i="13"/>
  <c r="AZ106" i="1" s="1"/>
  <c r="J33" i="15"/>
  <c r="AV108" i="1" s="1"/>
  <c r="AT108" i="1" s="1"/>
  <c r="J30" i="16"/>
  <c r="AG109" i="1"/>
  <c r="J33" i="17"/>
  <c r="AV110" i="1" s="1"/>
  <c r="AT110" i="1" s="1"/>
  <c r="J33" i="19"/>
  <c r="AV112" i="1" s="1"/>
  <c r="AT112" i="1" s="1"/>
  <c r="J33" i="21"/>
  <c r="AV114" i="1"/>
  <c r="AT114" i="1"/>
  <c r="BC94" i="1"/>
  <c r="AY94" i="1"/>
  <c r="J33" i="2"/>
  <c r="AV95" i="1" s="1"/>
  <c r="AT95" i="1" s="1"/>
  <c r="J33" i="4"/>
  <c r="AV97" i="1" s="1"/>
  <c r="AT97" i="1" s="1"/>
  <c r="F33" i="11"/>
  <c r="AZ104" i="1"/>
  <c r="F33" i="12"/>
  <c r="AZ105" i="1"/>
  <c r="F33" i="14"/>
  <c r="AZ107" i="1"/>
  <c r="J33" i="16"/>
  <c r="AV109" i="1"/>
  <c r="AT109" i="1"/>
  <c r="J33" i="18"/>
  <c r="AV111" i="1" s="1"/>
  <c r="AT111" i="1" s="1"/>
  <c r="AN111" i="1" s="1"/>
  <c r="J33" i="20"/>
  <c r="AV113" i="1"/>
  <c r="AT113" i="1"/>
  <c r="BD94" i="1"/>
  <c r="W33" i="1" s="1"/>
  <c r="J33" i="3"/>
  <c r="AV96" i="1"/>
  <c r="AT96" i="1"/>
  <c r="F33" i="4"/>
  <c r="AZ97" i="1"/>
  <c r="J30" i="9"/>
  <c r="AG102" i="1"/>
  <c r="F33" i="10"/>
  <c r="AZ103" i="1"/>
  <c r="J33" i="13"/>
  <c r="AV106" i="1"/>
  <c r="AT106" i="1" s="1"/>
  <c r="AN106" i="1" s="1"/>
  <c r="J33" i="14"/>
  <c r="AV107" i="1"/>
  <c r="AT107" i="1" s="1"/>
  <c r="F33" i="16"/>
  <c r="AZ109" i="1"/>
  <c r="F33" i="18"/>
  <c r="AZ111" i="1"/>
  <c r="F33" i="20"/>
  <c r="AZ113" i="1"/>
  <c r="BB94" i="1"/>
  <c r="W31" i="1" s="1"/>
  <c r="BA94" i="1"/>
  <c r="AW94" i="1"/>
  <c r="AK30" i="1"/>
  <c r="AN112" i="1" l="1"/>
  <c r="J96" i="15"/>
  <c r="J30" i="15"/>
  <c r="AG108" i="1" s="1"/>
  <c r="AN108" i="1" s="1"/>
  <c r="R133" i="4"/>
  <c r="T133" i="4"/>
  <c r="BK133" i="4"/>
  <c r="J133" i="4" s="1"/>
  <c r="J96" i="4" s="1"/>
  <c r="J96" i="20"/>
  <c r="J96" i="2"/>
  <c r="BK128" i="3"/>
  <c r="J128" i="3"/>
  <c r="J96" i="3" s="1"/>
  <c r="J39" i="20"/>
  <c r="J39" i="19"/>
  <c r="J39" i="18"/>
  <c r="AN109" i="1"/>
  <c r="J39" i="16"/>
  <c r="J39" i="15"/>
  <c r="J39" i="13"/>
  <c r="AN102" i="1"/>
  <c r="J39" i="10"/>
  <c r="AN101" i="1"/>
  <c r="J39" i="9"/>
  <c r="J39" i="8"/>
  <c r="J39" i="7"/>
  <c r="J39" i="6"/>
  <c r="J39" i="2"/>
  <c r="AU94" i="1"/>
  <c r="J30" i="12"/>
  <c r="AG105" i="1"/>
  <c r="AN105" i="1"/>
  <c r="W32" i="1"/>
  <c r="J30" i="21"/>
  <c r="AG114" i="1"/>
  <c r="J30" i="17"/>
  <c r="AG110" i="1" s="1"/>
  <c r="J30" i="14"/>
  <c r="AG107" i="1"/>
  <c r="J30" i="11"/>
  <c r="AG104" i="1"/>
  <c r="J30" i="5"/>
  <c r="AG98" i="1"/>
  <c r="W30" i="1"/>
  <c r="AZ94" i="1"/>
  <c r="W29" i="1"/>
  <c r="AX94" i="1"/>
  <c r="J39" i="17" l="1"/>
  <c r="J39" i="11"/>
  <c r="J39" i="5"/>
  <c r="J39" i="14"/>
  <c r="J39" i="21"/>
  <c r="J39" i="12"/>
  <c r="AN104" i="1"/>
  <c r="AN98" i="1"/>
  <c r="AN110" i="1"/>
  <c r="AN114" i="1"/>
  <c r="AN107" i="1"/>
  <c r="J30" i="3"/>
  <c r="AG96" i="1" s="1"/>
  <c r="AG94" i="1" s="1"/>
  <c r="AK26" i="1" s="1"/>
  <c r="AV94" i="1"/>
  <c r="AK29" i="1"/>
  <c r="J30" i="4"/>
  <c r="AG97" i="1" s="1"/>
  <c r="J39" i="3" l="1"/>
  <c r="J39" i="4"/>
  <c r="AN97" i="1"/>
  <c r="AN96" i="1"/>
  <c r="AK35" i="1"/>
  <c r="AT94" i="1"/>
  <c r="AN94" i="1"/>
</calcChain>
</file>

<file path=xl/sharedStrings.xml><?xml version="1.0" encoding="utf-8"?>
<sst xmlns="http://schemas.openxmlformats.org/spreadsheetml/2006/main" count="17775" uniqueCount="2144">
  <si>
    <t>Export Komplet</t>
  </si>
  <si>
    <t/>
  </si>
  <si>
    <t>2.0</t>
  </si>
  <si>
    <t>ZAMOK</t>
  </si>
  <si>
    <t>False</t>
  </si>
  <si>
    <t>{a4020b06-9685-4d8c-a71c-c3090d3eea39}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</si>
  <si>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</si>
  <si>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</si>
  <si>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</si>
  <si>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</si>
  <si>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</si>
  <si>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</si>
  <si>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</si>
  <si>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</si>
  <si>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20251102001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</si>
  <si>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</si>
  <si>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</si>
  <si>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VSTUPNÍHO PODLAŽÍ a ÚPRRAVA SERVROVNY OBJEKTU POLIKLINIKY V KARVINÉ</t>
  </si>
  <si>
    <t>KSO:</t>
  </si>
  <si>
    <t>CC-CZ:</t>
  </si>
  <si>
    <t>Místo:</t>
  </si>
  <si>
    <t>Karviná</t>
  </si>
  <si>
    <t>Datum:</t>
  </si>
  <si>
    <t>18. 2. 2024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</si>
  <si>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</si>
  <si>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</si>
  <si>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</si>
  <si>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</si>
  <si>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</si>
  <si>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</si>
  <si>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</si>
  <si>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</si>
  <si>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</si>
  <si>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</si>
  <si>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</si>
  <si>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</si>
  <si>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</si>
  <si>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</si>
  <si>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</si>
  <si>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</si>
  <si>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</si>
  <si>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</si>
  <si>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</si>
  <si>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</si>
  <si>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</si>
  <si>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</si>
  <si>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</si>
  <si>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</si>
  <si>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</si>
  <si>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</si>
  <si>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</si>
  <si>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</si>
  <si>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</si>
  <si>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</si>
  <si>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</si>
  <si>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</si>
  <si>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</si>
  <si>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</si>
  <si>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</si>
  <si>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</si>
  <si>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</si>
  <si>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</si>
  <si>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</si>
  <si>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</si>
  <si>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</si>
  <si>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</si>
  <si>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</si>
  <si>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</si>
  <si>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</si>
  <si>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</si>
  <si>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</si>
  <si>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</si>
  <si>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</si>
  <si>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</si>
  <si>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</si>
  <si>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</si>
  <si>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</si>
  <si>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</si>
  <si>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</si>
  <si>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</si>
  <si>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</si>
  <si>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Elektroinstalace </t>
  </si>
  <si>
    <t>STA</t>
  </si>
  <si>
    <t>1</t>
  </si>
  <si>
    <t>{7e1bd32f-58c4-4c77-a6ba-fc50cb510564}</t>
  </si>
  <si>
    <t>2</t>
  </si>
  <si>
    <t>002</t>
  </si>
  <si>
    <t>Zdravotechnika</t>
  </si>
  <si>
    <t>{82f12dd9-6343-48ce-bcc3-d09e0b78905e}</t>
  </si>
  <si>
    <t>003</t>
  </si>
  <si>
    <t>Stavební práce</t>
  </si>
  <si>
    <t>{e8260241-39e7-4d27-9816-49d3e6e7afb1}</t>
  </si>
  <si>
    <t>005</t>
  </si>
  <si>
    <t xml:space="preserve">Ostatní a vedlejší náklady </t>
  </si>
  <si>
    <t>{64f9e3e3-220c-44b6-8199-9fa753708f58}</t>
  </si>
  <si>
    <t>004</t>
  </si>
  <si>
    <t xml:space="preserve">Vzduchotechnika </t>
  </si>
  <si>
    <t>{f88776da-d1bf-4570-a411-b834d8991d5a}</t>
  </si>
  <si>
    <t>004.1</t>
  </si>
  <si>
    <t>Vzduchotechnika - zařízení 1</t>
  </si>
  <si>
    <t>{2c6e99d9-8b65-4fd0-920c-4a32eca6caa5}</t>
  </si>
  <si>
    <t>004.2</t>
  </si>
  <si>
    <t>Vzduchotechnika - zařízení 2</t>
  </si>
  <si>
    <t>{315893cf-cae5-4d20-b8d0-eda654085f11}</t>
  </si>
  <si>
    <t>004.3</t>
  </si>
  <si>
    <t>Vzduchotechnika - zařízení 3</t>
  </si>
  <si>
    <t>{e858ce1b-25e3-477b-a3bd-e2a2432d3554}</t>
  </si>
  <si>
    <t>004.4</t>
  </si>
  <si>
    <t>Vzduchotechnika - zařízení 4</t>
  </si>
  <si>
    <t>{1a141ed0-d3a2-44ef-8e1b-9e5dcb1d786d}</t>
  </si>
  <si>
    <t>004.5</t>
  </si>
  <si>
    <t>Vzduchotechnika - zařízení 5</t>
  </si>
  <si>
    <t>{93b59886-8eb5-4ef9-abd6-668e6ce03b83}</t>
  </si>
  <si>
    <t>011</t>
  </si>
  <si>
    <t xml:space="preserve">Stavební část - úprava servrovny </t>
  </si>
  <si>
    <t>{fb1f8c9e-3862-4460-9484-04ada79613e5}</t>
  </si>
  <si>
    <t>012</t>
  </si>
  <si>
    <t>Elektroinstalace  - úprava servrovny</t>
  </si>
  <si>
    <t>{c6ae68c9-66e1-487b-bb4e-0831f64e2420}</t>
  </si>
  <si>
    <t>013</t>
  </si>
  <si>
    <t>Klimatizace - úprava servrovny</t>
  </si>
  <si>
    <t>{aedb3ece-0a95-4c90-9f2c-38fe1d610481}</t>
  </si>
  <si>
    <t>014</t>
  </si>
  <si>
    <t>ÚPRAVA VSTUPNÍHO PODLAŽÍ OBJEKTU POLIKLINIKY V KARVINÉ - SK</t>
  </si>
  <si>
    <t>{b237f384-fdc3-4ac4-8234-8411f4f2c989}</t>
  </si>
  <si>
    <t>015</t>
  </si>
  <si>
    <t>ÚPRAVA VSTUPNÍHO PODLAŽÍ OBJEKTU POLIKLINIKY V KARVINÉ - HR</t>
  </si>
  <si>
    <t>{e9471f7b-11bd-468a-b5c4-c77f5fbd2009}</t>
  </si>
  <si>
    <t>016</t>
  </si>
  <si>
    <t>{a3c083bf-9d3c-4483-bbe6-e4c7bd49a2fa}</t>
  </si>
  <si>
    <t>017</t>
  </si>
  <si>
    <t>ÚPRAVA VSTUPNÍHO PODLAŽÍ OBJEKTU POLIKLINIKY V KARVINÉ - PZTS</t>
  </si>
  <si>
    <t>{75da1b03-7041-459b-b0a0-9d8e019d827c}</t>
  </si>
  <si>
    <t>018</t>
  </si>
  <si>
    <t>ÚPRAVA VSTUPNÍHO PODLAŽÍ OBJEKTU POLIKLINIKY V KARVINÉ - EPS</t>
  </si>
  <si>
    <t>{b914c77d-ce7b-46a7-9686-993f20b72da8}</t>
  </si>
  <si>
    <t>019</t>
  </si>
  <si>
    <t>ÚPRAVA VSTUPNÍHO PODLAŽÍ OBJEKTU POLIKLINIKY V KARVINÉ - PTV</t>
  </si>
  <si>
    <t>{53c45770-1af7-41d5-b62d-e906eb483a72}</t>
  </si>
  <si>
    <t>020</t>
  </si>
  <si>
    <t>{d4d242b0-27ab-4dd8-b463-9f885ad0c0f8}</t>
  </si>
  <si>
    <t>KRYCÍ LIST SOUPISU PRACÍ</t>
  </si>
  <si>
    <t>Objekt:</t>
  </si>
  <si>
    <t xml:space="preserve">001 - Elektroinstalace </t>
  </si>
  <si>
    <t>REKAPITULACE ČLENĚNÍ SOUPISU PRACÍ</t>
  </si>
  <si>
    <t>Kód dílu - Popis</t>
  </si>
  <si>
    <t>Cena celkem [CZK]</t>
  </si>
  <si>
    <t>Náklady ze soupisu prací</t>
  </si>
  <si>
    <t>-1</t>
  </si>
  <si>
    <t>D1 - Elektromontáže</t>
  </si>
  <si>
    <t>D2 - Stavební práce</t>
  </si>
  <si>
    <t>D3 - Materiály</t>
  </si>
  <si>
    <t xml:space="preserve">D4 - Dodávky zařízení </t>
  </si>
  <si>
    <t>D5 - HZS</t>
  </si>
  <si>
    <t>D6 - HZS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</si>
  <si>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</si>
  <si>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</si>
  <si>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</si>
  <si>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</si>
  <si>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</si>
  <si>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</si>
  <si>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</si>
  <si>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</si>
  <si>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</si>
  <si>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</si>
  <si>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</si>
  <si>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</si>
  <si>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</si>
  <si>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</si>
  <si>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Elektromontáže</t>
  </si>
  <si>
    <t>ROZPOCET</t>
  </si>
  <si>
    <t>K</t>
  </si>
  <si>
    <t>Pol1</t>
  </si>
  <si>
    <t>lišta vklád.PH 24x22(25x20 , 20X20)</t>
  </si>
  <si>
    <t>m</t>
  </si>
  <si>
    <t>4</t>
  </si>
  <si>
    <t>Pol2</t>
  </si>
  <si>
    <t>krab.přístrojová 1901,68L/1,KP 68  bez zapojení</t>
  </si>
  <si>
    <t>ks</t>
  </si>
  <si>
    <t>3</t>
  </si>
  <si>
    <t>Pol3</t>
  </si>
  <si>
    <t>krab.odb. (1903;KR 68, KU68/3L)  vč.zap.</t>
  </si>
  <si>
    <t>6</t>
  </si>
  <si>
    <t>Pol4</t>
  </si>
  <si>
    <t>krab.rozvodka 003.CS.K.   plast  včet.zapoj.</t>
  </si>
  <si>
    <t>8</t>
  </si>
  <si>
    <t>5</t>
  </si>
  <si>
    <t>Pol5</t>
  </si>
  <si>
    <t>kab.žlab 62/50mm bez víka vč.podpěrek</t>
  </si>
  <si>
    <t>10</t>
  </si>
  <si>
    <t>Pol6</t>
  </si>
  <si>
    <t>kab.žlab  125/50mm bez víka vč. podpěrek</t>
  </si>
  <si>
    <t>7</t>
  </si>
  <si>
    <t>Pol7</t>
  </si>
  <si>
    <t>ukonč.kab.smršt.zákl.do 4x10 mm2</t>
  </si>
  <si>
    <t>14</t>
  </si>
  <si>
    <t>Pol8</t>
  </si>
  <si>
    <t>ukonč.kab.smršt.zákl.do 5x4 mm2</t>
  </si>
  <si>
    <t>16</t>
  </si>
  <si>
    <t>9</t>
  </si>
  <si>
    <t>Pol9</t>
  </si>
  <si>
    <t>ukonč.kab.smršt.zákl.do 5x10 mm2</t>
  </si>
  <si>
    <t>18</t>
  </si>
  <si>
    <t>Pol10</t>
  </si>
  <si>
    <t>spín.nást.prost.venk./mokr.3-pólový 25A - řazení 3</t>
  </si>
  <si>
    <t>20</t>
  </si>
  <si>
    <t>11</t>
  </si>
  <si>
    <t>Pol11</t>
  </si>
  <si>
    <t>spín.včet.zap. č.1</t>
  </si>
  <si>
    <t>22</t>
  </si>
  <si>
    <t>Pol12</t>
  </si>
  <si>
    <t>spín. včet. zap. č. 5  sériový</t>
  </si>
  <si>
    <t>24</t>
  </si>
  <si>
    <t>13</t>
  </si>
  <si>
    <t>Pol13</t>
  </si>
  <si>
    <t>dvojitý přep.stříd. - řazení 5A,B zápust.vč.zap.</t>
  </si>
  <si>
    <t>26</t>
  </si>
  <si>
    <t>Pol14</t>
  </si>
  <si>
    <t>spín. včet.zap.  č.6  střídavý</t>
  </si>
  <si>
    <t>28</t>
  </si>
  <si>
    <t>15</t>
  </si>
  <si>
    <t>Pol15</t>
  </si>
  <si>
    <t>spínač osvětlení,vlhkosti,stmívač,infraspínač, apod.)</t>
  </si>
  <si>
    <t>30</t>
  </si>
  <si>
    <t>Pol16</t>
  </si>
  <si>
    <t>zás.5512(3) .....   dvojitá ,průběž.montáž</t>
  </si>
  <si>
    <t>32</t>
  </si>
  <si>
    <t>17</t>
  </si>
  <si>
    <t>Pol17</t>
  </si>
  <si>
    <t>zás.5512(3) ...   dvojitá+přep.ochr. ,průběž.montáž</t>
  </si>
  <si>
    <t>34</t>
  </si>
  <si>
    <t>Pol18</t>
  </si>
  <si>
    <t>zás.v krabici prost.vlhké 10/16A 250V 2P+Z</t>
  </si>
  <si>
    <t>36</t>
  </si>
  <si>
    <t>19</t>
  </si>
  <si>
    <t>Pol19</t>
  </si>
  <si>
    <t>transformátor pro signalizač.syst. do krabice(FLM1000)</t>
  </si>
  <si>
    <t>38</t>
  </si>
  <si>
    <t>Pol20</t>
  </si>
  <si>
    <t>spínač tahový se  šňůrkou  signální FAP3002</t>
  </si>
  <si>
    <t>40</t>
  </si>
  <si>
    <t>Pol21</t>
  </si>
  <si>
    <t>spínač tlačítko reset.  modul  FAP2001</t>
  </si>
  <si>
    <t>42</t>
  </si>
  <si>
    <t>Pol22</t>
  </si>
  <si>
    <t>alarm modul do krabice  FEH 2001</t>
  </si>
  <si>
    <t>44</t>
  </si>
  <si>
    <t>23</t>
  </si>
  <si>
    <t>Pol23</t>
  </si>
  <si>
    <t>mont.oceloplech.rozvodnic do 20kg</t>
  </si>
  <si>
    <t>46</t>
  </si>
  <si>
    <t>Pol24</t>
  </si>
  <si>
    <t>skříň s růz.náplní do 10kg</t>
  </si>
  <si>
    <t>48</t>
  </si>
  <si>
    <t>25</t>
  </si>
  <si>
    <t>Pol25</t>
  </si>
  <si>
    <t>svít.zářiv.LED 50-110W,ZÁVĚS., + závěs 2M</t>
  </si>
  <si>
    <t>50</t>
  </si>
  <si>
    <t>Pol26</t>
  </si>
  <si>
    <t>svit.zářiv.LED (14-36)W podhled., IP20-40,</t>
  </si>
  <si>
    <t>52</t>
  </si>
  <si>
    <t>27</t>
  </si>
  <si>
    <t>54</t>
  </si>
  <si>
    <t>Pol27</t>
  </si>
  <si>
    <t>svit.nouzové LED 3-7W stropní, IP20-41,</t>
  </si>
  <si>
    <t>56</t>
  </si>
  <si>
    <t>29</t>
  </si>
  <si>
    <t>Pol28</t>
  </si>
  <si>
    <t>svit.nouzové LED 3-7W nástěnné , IP20-41,</t>
  </si>
  <si>
    <t>58</t>
  </si>
  <si>
    <t>60</t>
  </si>
  <si>
    <t>31</t>
  </si>
  <si>
    <t>Pol29</t>
  </si>
  <si>
    <t>svit.zářivk.LED 27-65W podhl.,  IP40</t>
  </si>
  <si>
    <t>Ks</t>
  </si>
  <si>
    <t>62</t>
  </si>
  <si>
    <t>Pol30</t>
  </si>
  <si>
    <t>ochran.pospoj. v prádel.apod. Cu 4-25mm2 (pu)</t>
  </si>
  <si>
    <t>64</t>
  </si>
  <si>
    <t>33</t>
  </si>
  <si>
    <t>Pol31</t>
  </si>
  <si>
    <t>CXKH-R(V).) 3x1.5 mm2 750V (PU)</t>
  </si>
  <si>
    <t>66</t>
  </si>
  <si>
    <t>68</t>
  </si>
  <si>
    <t>35</t>
  </si>
  <si>
    <t>Pol32</t>
  </si>
  <si>
    <t>CYKY-(CXKH-V- ..) 3x1.5 mm2 750V (PU)</t>
  </si>
  <si>
    <t>70</t>
  </si>
  <si>
    <t>Pol33</t>
  </si>
  <si>
    <t>CXKH(E)-R,V  3x2.5 mm2 750V (PU)</t>
  </si>
  <si>
    <t>72</t>
  </si>
  <si>
    <t>37</t>
  </si>
  <si>
    <t>Pol34</t>
  </si>
  <si>
    <t>CXKH-R(V) 3Cx6 mm2 750V (PU)</t>
  </si>
  <si>
    <t>74</t>
  </si>
  <si>
    <t>Pol35</t>
  </si>
  <si>
    <t>CXKH(CXKE) 5x1.5 mm2 750V (PU)</t>
  </si>
  <si>
    <t>76</t>
  </si>
  <si>
    <t>39</t>
  </si>
  <si>
    <t>Pol36</t>
  </si>
  <si>
    <t>CXKH- V, R   5x4 mm2 750V (PU)</t>
  </si>
  <si>
    <t>78</t>
  </si>
  <si>
    <t>Pol37</t>
  </si>
  <si>
    <t>CHKE-V (CXKE-R) 5x10mm2 750V (PU)</t>
  </si>
  <si>
    <t>80</t>
  </si>
  <si>
    <t>41</t>
  </si>
  <si>
    <t>Pol38</t>
  </si>
  <si>
    <t>JYTY 7(8)x1mm  s Al laminovanou folií (PU)</t>
  </si>
  <si>
    <t>82</t>
  </si>
  <si>
    <t>Pol39</t>
  </si>
  <si>
    <t>osazení hmoždinky do cihlového zdiva HM 8</t>
  </si>
  <si>
    <t>84</t>
  </si>
  <si>
    <t>43</t>
  </si>
  <si>
    <t>Pol40</t>
  </si>
  <si>
    <t>Svít.  LED pásek</t>
  </si>
  <si>
    <t>M</t>
  </si>
  <si>
    <t>86</t>
  </si>
  <si>
    <t>Pol41</t>
  </si>
  <si>
    <t>Svít.  AL profil  U  pro  LED pásek</t>
  </si>
  <si>
    <t>88</t>
  </si>
  <si>
    <t>D2</t>
  </si>
  <si>
    <t>45</t>
  </si>
  <si>
    <t>Pol42</t>
  </si>
  <si>
    <t>vybour.otv.cihl.malt.cem. do R=60mm tl.do 150mm</t>
  </si>
  <si>
    <t>90</t>
  </si>
  <si>
    <t>Pol43</t>
  </si>
  <si>
    <t>vybour.otv.cihl.malt.cem. do R=60mm tl.do 300mm</t>
  </si>
  <si>
    <t>92</t>
  </si>
  <si>
    <t>47</t>
  </si>
  <si>
    <t>Pol44</t>
  </si>
  <si>
    <t>vysek.zdi cihl.kapsy-krab.&lt;100x100x50mm</t>
  </si>
  <si>
    <t>94</t>
  </si>
  <si>
    <t>Pol45</t>
  </si>
  <si>
    <t>vysek.rýh cihla do hl.50mm š.do 70mm</t>
  </si>
  <si>
    <t>96</t>
  </si>
  <si>
    <t>49</t>
  </si>
  <si>
    <t>Pol46</t>
  </si>
  <si>
    <t>vysek.rýh cihla do hl.50mm š.do 150mm</t>
  </si>
  <si>
    <t>98</t>
  </si>
  <si>
    <t>D3</t>
  </si>
  <si>
    <t>Materiály</t>
  </si>
  <si>
    <t>Pol47</t>
  </si>
  <si>
    <t>CXKH-V  3CX 1,5</t>
  </si>
  <si>
    <t>100</t>
  </si>
  <si>
    <t>51</t>
  </si>
  <si>
    <t>Pol48</t>
  </si>
  <si>
    <t>J-H(ST)H  R 3x2x0,8</t>
  </si>
  <si>
    <t>102</t>
  </si>
  <si>
    <t>Pol49</t>
  </si>
  <si>
    <t>CXKH-R  1X 10 ZŹ</t>
  </si>
  <si>
    <t>104</t>
  </si>
  <si>
    <t>53</t>
  </si>
  <si>
    <t>Pol50</t>
  </si>
  <si>
    <t>CXKH-R  3x2,5</t>
  </si>
  <si>
    <t>106</t>
  </si>
  <si>
    <t>Pol51</t>
  </si>
  <si>
    <t>CXKH-R  3X6</t>
  </si>
  <si>
    <t>108</t>
  </si>
  <si>
    <t>55</t>
  </si>
  <si>
    <t>Pol52</t>
  </si>
  <si>
    <t>CXKH-R  5 x 1,5</t>
  </si>
  <si>
    <t>110</t>
  </si>
  <si>
    <t>Pol53</t>
  </si>
  <si>
    <t>CXKH-R  3X1,5</t>
  </si>
  <si>
    <t>112</t>
  </si>
  <si>
    <t>57</t>
  </si>
  <si>
    <t>Pol54</t>
  </si>
  <si>
    <t>CXKH-R  O 3X1,5</t>
  </si>
  <si>
    <t>114</t>
  </si>
  <si>
    <t>Pol55</t>
  </si>
  <si>
    <t>CXKH-R  5 x4</t>
  </si>
  <si>
    <t>116</t>
  </si>
  <si>
    <t>59</t>
  </si>
  <si>
    <t>Pol56</t>
  </si>
  <si>
    <t>CXKH-R  5x10</t>
  </si>
  <si>
    <t>118</t>
  </si>
  <si>
    <t>Pol57</t>
  </si>
  <si>
    <t>INFRASPINAC IS 3360 BILY STR</t>
  </si>
  <si>
    <t>KS</t>
  </si>
  <si>
    <t>120</t>
  </si>
  <si>
    <t>61</t>
  </si>
  <si>
    <t>Pol58</t>
  </si>
  <si>
    <t>svorka 273-203 3X1-2,5</t>
  </si>
  <si>
    <t>122</t>
  </si>
  <si>
    <t>Pol59</t>
  </si>
  <si>
    <t>svorka 273-205 5X1-2,5</t>
  </si>
  <si>
    <t>124</t>
  </si>
  <si>
    <t>63</t>
  </si>
  <si>
    <t>Pol60</t>
  </si>
  <si>
    <t>svorka 273-202 2X1-2,5</t>
  </si>
  <si>
    <t>126</t>
  </si>
  <si>
    <t>Pol61</t>
  </si>
  <si>
    <t>svorka 273-204 4X1-2,5</t>
  </si>
  <si>
    <t>128</t>
  </si>
  <si>
    <t>65</t>
  </si>
  <si>
    <t>Pol62</t>
  </si>
  <si>
    <t>SP.TG.3558-651B KRYT JEDNODUCHY</t>
  </si>
  <si>
    <t>130</t>
  </si>
  <si>
    <t>Pol63</t>
  </si>
  <si>
    <t>SP.TG.3558-652B KRYT DVOJ.</t>
  </si>
  <si>
    <t>132</t>
  </si>
  <si>
    <t>67</t>
  </si>
  <si>
    <t>Pol64</t>
  </si>
  <si>
    <t>SP.TG.3901-B10B RAM.JEDN.</t>
  </si>
  <si>
    <t>134</t>
  </si>
  <si>
    <t>Pol65</t>
  </si>
  <si>
    <t>SP.TLAČ.TAHOVÝ  SIGNÁLNÍ    FAP 3002</t>
  </si>
  <si>
    <t>136</t>
  </si>
  <si>
    <t>69</t>
  </si>
  <si>
    <t>Pol66</t>
  </si>
  <si>
    <t>SPÍNAČ FAP 2001 tlačítko reset.</t>
  </si>
  <si>
    <t>138</t>
  </si>
  <si>
    <t>Pol67</t>
  </si>
  <si>
    <t>ZAS.TG.5513A-C02357B DVOJ.NATOCENA</t>
  </si>
  <si>
    <t>140</t>
  </si>
  <si>
    <t>71</t>
  </si>
  <si>
    <t>Pol68</t>
  </si>
  <si>
    <t>SP.TG.3558-662B KRYT ZALUZ.</t>
  </si>
  <si>
    <t>142</t>
  </si>
  <si>
    <t>Pol69</t>
  </si>
  <si>
    <t>A-FEH 2001 70 607 17-1 ALARM</t>
  </si>
  <si>
    <t>144</t>
  </si>
  <si>
    <t>73</t>
  </si>
  <si>
    <t>Pol70</t>
  </si>
  <si>
    <t>A-FLM 1000  TRAFO</t>
  </si>
  <si>
    <t>146</t>
  </si>
  <si>
    <t>Pol71</t>
  </si>
  <si>
    <t>SP.3559-A01345 STROJEK SPINACE</t>
  </si>
  <si>
    <t>148</t>
  </si>
  <si>
    <t>75</t>
  </si>
  <si>
    <t>Pol72</t>
  </si>
  <si>
    <t>SP.3559-A05345 STROJEK SPINACE</t>
  </si>
  <si>
    <t>150</t>
  </si>
  <si>
    <t>Pol73</t>
  </si>
  <si>
    <t>SP.3559-A06345 STROJEK SPINACE</t>
  </si>
  <si>
    <t>152</t>
  </si>
  <si>
    <t>77</t>
  </si>
  <si>
    <t>Pol74</t>
  </si>
  <si>
    <t>ZAS.TG.5593A-02357 B</t>
  </si>
  <si>
    <t>154</t>
  </si>
  <si>
    <t>Pol75</t>
  </si>
  <si>
    <t>SP.3559-A88345 SP.ZALUZII</t>
  </si>
  <si>
    <t>156</t>
  </si>
  <si>
    <t>79</t>
  </si>
  <si>
    <t>Pol76</t>
  </si>
  <si>
    <t>ZAS.5518N-C02510 B</t>
  </si>
  <si>
    <t>158</t>
  </si>
  <si>
    <t>Pol77</t>
  </si>
  <si>
    <t>KR.KP 68  KA</t>
  </si>
  <si>
    <t>160</t>
  </si>
  <si>
    <t>81</t>
  </si>
  <si>
    <t>Pol78</t>
  </si>
  <si>
    <t>KR.KU 68-1902</t>
  </si>
  <si>
    <t>162</t>
  </si>
  <si>
    <t>Pol79</t>
  </si>
  <si>
    <t>LISTA LV  20X20 HF  BEZHALOG.</t>
  </si>
  <si>
    <t>164</t>
  </si>
  <si>
    <t>83</t>
  </si>
  <si>
    <t>Pol80</t>
  </si>
  <si>
    <t>ZLAB  50/50  2m</t>
  </si>
  <si>
    <t>166</t>
  </si>
  <si>
    <t>Pol81</t>
  </si>
  <si>
    <t>SPOJKA SZM 1</t>
  </si>
  <si>
    <t>168</t>
  </si>
  <si>
    <t>85</t>
  </si>
  <si>
    <t>Pol82</t>
  </si>
  <si>
    <t>ZLAB 100/50  2M</t>
  </si>
  <si>
    <t>170</t>
  </si>
  <si>
    <t>Pol83</t>
  </si>
  <si>
    <t>NOSNIK NZ100</t>
  </si>
  <si>
    <t>172</t>
  </si>
  <si>
    <t>87</t>
  </si>
  <si>
    <t>Pol84</t>
  </si>
  <si>
    <t>NOSNIK NZ 50 ZAR.ZINEK</t>
  </si>
  <si>
    <t>174</t>
  </si>
  <si>
    <t>Pol85</t>
  </si>
  <si>
    <t>KR.003.CS.K _KB ,  IP65 ,    88X88X48 , BEZHALOG.</t>
  </si>
  <si>
    <t>176</t>
  </si>
  <si>
    <t>89</t>
  </si>
  <si>
    <t>Pol86</t>
  </si>
  <si>
    <t>SV.LED  1x22W/2000lm, VESTAV.KRUH., SPMN IP20   310mm</t>
  </si>
  <si>
    <t>178</t>
  </si>
  <si>
    <t>Pol87</t>
  </si>
  <si>
    <t>SV.LED  1x15W/1500lm, IP40 , SPMI1500</t>
  </si>
  <si>
    <t>180</t>
  </si>
  <si>
    <t>91</t>
  </si>
  <si>
    <t>Pol88</t>
  </si>
  <si>
    <t>SV.LED  1x34W/3800lm, VESTAV.KRUH.,  IP20 , SPMN 390mm</t>
  </si>
  <si>
    <t>182</t>
  </si>
  <si>
    <t>Pol89</t>
  </si>
  <si>
    <t>SV.LED DEMMO 1x108W/18160lm, ZÁVĚSNÉ, IP40,  1120mm  + LANK.ZÁVĚS</t>
  </si>
  <si>
    <t>184</t>
  </si>
  <si>
    <t>93</t>
  </si>
  <si>
    <t>Pol90</t>
  </si>
  <si>
    <t>SV.LED  1x35W ,600X600, IP40 ,FIT , 4400lm</t>
  </si>
  <si>
    <t>186</t>
  </si>
  <si>
    <t>Pol91</t>
  </si>
  <si>
    <t>SV.LED  NOUZ., 3W/1,5H IP20,STROPNÍ</t>
  </si>
  <si>
    <t>188</t>
  </si>
  <si>
    <t>95</t>
  </si>
  <si>
    <t>Pol92</t>
  </si>
  <si>
    <t>SV.LED  NOUZ., 3W/1,5H IP20, NÁSTĚNNÉ</t>
  </si>
  <si>
    <t>190</t>
  </si>
  <si>
    <t>Pol93</t>
  </si>
  <si>
    <t>LED pásek s lištou a difuzorem  + zdroj  dle projektu</t>
  </si>
  <si>
    <t>192</t>
  </si>
  <si>
    <t>97</t>
  </si>
  <si>
    <t>Pol94</t>
  </si>
  <si>
    <t>LED pásek  s lištou a difuzorem + zdroj  dle projektu</t>
  </si>
  <si>
    <t>194</t>
  </si>
  <si>
    <t>D4</t>
  </si>
  <si>
    <t xml:space="preserve">Dodávky zařízení </t>
  </si>
  <si>
    <t>Pol95</t>
  </si>
  <si>
    <t>ROZV.RA1.11 - DOZBROJENÍ DLE PROJEKTU</t>
  </si>
  <si>
    <t>196</t>
  </si>
  <si>
    <t>99</t>
  </si>
  <si>
    <t>Pol96</t>
  </si>
  <si>
    <t>ROZV.RA1.12 - DOZBROJENÍ DLE PROJEKTU</t>
  </si>
  <si>
    <t>198</t>
  </si>
  <si>
    <t>Pol97</t>
  </si>
  <si>
    <t>ROZV.RJ1  S VÝZBROJÍ DLE PROJEKTU</t>
  </si>
  <si>
    <t>200</t>
  </si>
  <si>
    <t>101</t>
  </si>
  <si>
    <t>Pol98</t>
  </si>
  <si>
    <t>ROZV.RJ2  S VÝZBROJÍ DLE PROJEKTU</t>
  </si>
  <si>
    <t>202</t>
  </si>
  <si>
    <t>Pol99</t>
  </si>
  <si>
    <t>ROZV.RB  S VÝZBROJÍ DLE PROJEKTU</t>
  </si>
  <si>
    <t>204</t>
  </si>
  <si>
    <t>103</t>
  </si>
  <si>
    <t>Pol100</t>
  </si>
  <si>
    <t>SPÍNAČ VS25  3F. V KRYTÍ IP65</t>
  </si>
  <si>
    <t>206</t>
  </si>
  <si>
    <t>Pol101</t>
  </si>
  <si>
    <t>OSUSOVAC RUKOU NEREZ 1800W/230V  TRYSK. BEZDOTYK.</t>
  </si>
  <si>
    <t>208</t>
  </si>
  <si>
    <t>D5</t>
  </si>
  <si>
    <t>HZS</t>
  </si>
  <si>
    <t>105</t>
  </si>
  <si>
    <t>Pol102</t>
  </si>
  <si>
    <t>El.montáž OSUŠOVAČŮ VČETNĚ SEŘÍZENÍ</t>
  </si>
  <si>
    <t>hod.</t>
  </si>
  <si>
    <t>210</t>
  </si>
  <si>
    <t>Pol103</t>
  </si>
  <si>
    <t>Vyhledání původ.obvodů</t>
  </si>
  <si>
    <t>212</t>
  </si>
  <si>
    <t>107</t>
  </si>
  <si>
    <t>Pol104</t>
  </si>
  <si>
    <t>Upravy stavaj. rozvodú EZS dle projektu KYCIK ALARM</t>
  </si>
  <si>
    <t>214</t>
  </si>
  <si>
    <t>Pol105</t>
  </si>
  <si>
    <t>Revize elektro</t>
  </si>
  <si>
    <t>216</t>
  </si>
  <si>
    <t>109</t>
  </si>
  <si>
    <t>Pol106</t>
  </si>
  <si>
    <t>Výpomoc při revizi</t>
  </si>
  <si>
    <t>218</t>
  </si>
  <si>
    <t>Pol107</t>
  </si>
  <si>
    <t>Koordinace s jinými profesemi</t>
  </si>
  <si>
    <t>220</t>
  </si>
  <si>
    <t>111</t>
  </si>
  <si>
    <t>Pol108</t>
  </si>
  <si>
    <t>Demontáž el.zařízení</t>
  </si>
  <si>
    <t>222</t>
  </si>
  <si>
    <t>D6</t>
  </si>
  <si>
    <t xml:space="preserve">Přesun dodávek, doprava dodávek </t>
  </si>
  <si>
    <t>soubor</t>
  </si>
  <si>
    <t>-1057969822</t>
  </si>
  <si>
    <t>113</t>
  </si>
  <si>
    <t>115</t>
  </si>
  <si>
    <t>Prořez materiálu 5% z ceny materiálu</t>
  </si>
  <si>
    <t>1852051790</t>
  </si>
  <si>
    <t xml:space="preserve">Podružný materiál </t>
  </si>
  <si>
    <t>-1404705081</t>
  </si>
  <si>
    <t>Podíl přidružených výkonů</t>
  </si>
  <si>
    <t>1957831324</t>
  </si>
  <si>
    <t>002 - Zdravotechnika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</si>
  <si>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</si>
  <si>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</si>
  <si>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</si>
  <si>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</si>
  <si>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</si>
  <si>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</si>
  <si>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</si>
  <si>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</si>
  <si>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</si>
  <si>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</si>
  <si>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</si>
  <si>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</si>
  <si>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HSV</t>
  </si>
  <si>
    <t>Práce a dodávky HSV</t>
  </si>
  <si>
    <t>Vodorovné konstrukce</t>
  </si>
  <si>
    <t>411388621</t>
  </si>
  <si>
    <t>Zabetonování otvorů tl do 150 mm ze suchých směsí pl do 0,25 m2 ve stropech</t>
  </si>
  <si>
    <t>kus</t>
  </si>
  <si>
    <t>CS ÚRS 2023 02</t>
  </si>
  <si>
    <t>-1990970345</t>
  </si>
  <si>
    <t>451573111</t>
  </si>
  <si>
    <t>Lože pod potrubí otevřený výkop ze štěrkopísku</t>
  </si>
  <si>
    <t>m3</t>
  </si>
  <si>
    <t>1392709250</t>
  </si>
  <si>
    <t>VV</t>
  </si>
  <si>
    <t>"pro ležatou kanalizaci v základech"9*0,6*0,6</t>
  </si>
  <si>
    <t>Úpravy povrchů, podlahy a osazování výplní</t>
  </si>
  <si>
    <t>612135101</t>
  </si>
  <si>
    <t>Hrubá výplň rýh ve stěnách maltou jakékoli šířky rýhy</t>
  </si>
  <si>
    <t>m2</t>
  </si>
  <si>
    <t>-1787503427</t>
  </si>
  <si>
    <t>"zpětná zapravení drážek"100*0,15</t>
  </si>
  <si>
    <t>631312141</t>
  </si>
  <si>
    <t>Doplnění rýh v dosavadních mazaninách betonem prostým</t>
  </si>
  <si>
    <t>-1551394887</t>
  </si>
  <si>
    <t>9*0,15*0,15</t>
  </si>
  <si>
    <t>Ostatní konstrukce a práce, bourání</t>
  </si>
  <si>
    <t>972054341</t>
  </si>
  <si>
    <t>Vybourání otvorů v ŽB stropech nebo klenbách pl do 0,25 m2 tl do 150 mm</t>
  </si>
  <si>
    <t>1687776781</t>
  </si>
  <si>
    <t>974032164</t>
  </si>
  <si>
    <t>Vysekání rýh ve stěnách nebo příčkách z dutých cihel nebo tvárnic hl do 150 mm š do 150 mm</t>
  </si>
  <si>
    <t>-1087315963</t>
  </si>
  <si>
    <t>"pro rozvody vody a kanalizae"100</t>
  </si>
  <si>
    <t>974042564</t>
  </si>
  <si>
    <t>Vysekání rýh v dlažbě betonové nebo jiné monolitické hl do 150 mm š do 150 mm</t>
  </si>
  <si>
    <t>-1286958066</t>
  </si>
  <si>
    <t>977312113</t>
  </si>
  <si>
    <t>Řezání stávajících betonových mazanin vyztužených hl do 150 mm</t>
  </si>
  <si>
    <t>-1536578926</t>
  </si>
  <si>
    <t>997</t>
  </si>
  <si>
    <t>Přesun sutě</t>
  </si>
  <si>
    <t>997013211</t>
  </si>
  <si>
    <t>Vnitrostaveništní doprava suti a vybouraných hmot pro budovy v do 6 m ručně</t>
  </si>
  <si>
    <t>t</t>
  </si>
  <si>
    <t>CS ÚRS 2024 01</t>
  </si>
  <si>
    <t>977310405</t>
  </si>
  <si>
    <t>997013219</t>
  </si>
  <si>
    <t>Příplatek k vnitrostaveništní dopravě suti a vybouraných hmot za zvětšenou dopravu suti ZKD 10 m</t>
  </si>
  <si>
    <t>1091000613</t>
  </si>
  <si>
    <t>7,516*5 'Přepočtené koeficientem množství</t>
  </si>
  <si>
    <t>997013501</t>
  </si>
  <si>
    <t>Odvoz suti a vybouraných hmot na skládku nebo meziskládku do 1 km se složením</t>
  </si>
  <si>
    <t>-723934513</t>
  </si>
  <si>
    <t>997013509</t>
  </si>
  <si>
    <t>Příplatek k odvozu suti a vybouraných hmot na skládku ZKD 1 km přes 1 km</t>
  </si>
  <si>
    <t>-1344000210</t>
  </si>
  <si>
    <t>7,516*19 'Přepočtené koeficientem množství</t>
  </si>
  <si>
    <t>997013631</t>
  </si>
  <si>
    <t>Poplatek za uložení na skládce (skládkovné) stavebního odpadu směsného kód odpadu 17 09 04</t>
  </si>
  <si>
    <t>-101378631</t>
  </si>
  <si>
    <t>998</t>
  </si>
  <si>
    <t>Přesun hmot</t>
  </si>
  <si>
    <t>998011003</t>
  </si>
  <si>
    <t>Přesun hmot pro budovy zděné v přes 12 do 24 m</t>
  </si>
  <si>
    <t>-1398327088</t>
  </si>
  <si>
    <t>PSV</t>
  </si>
  <si>
    <t>Práce a dodávky PSV</t>
  </si>
  <si>
    <t>713</t>
  </si>
  <si>
    <t>Izolace tepelné</t>
  </si>
  <si>
    <t>713420841</t>
  </si>
  <si>
    <t>Odstranění izolace tepelné potrubí rohožemi s úpravou pletivem spojenými drátem tl do 50 mm</t>
  </si>
  <si>
    <t>-1987241167</t>
  </si>
  <si>
    <t>713463121</t>
  </si>
  <si>
    <t>Montáž izolace tepelné potrubí potrubními pouzdry bez úpravy uchycenými sponami 1x</t>
  </si>
  <si>
    <t>2079871041</t>
  </si>
  <si>
    <t>"viz.v.c. D.1.4.b).04 - 06"96</t>
  </si>
  <si>
    <t>R-37789</t>
  </si>
  <si>
    <t xml:space="preserve">Pouzdro izolace potrubí 22 x 20 mm - viz. technické podmínky </t>
  </si>
  <si>
    <t>31847988</t>
  </si>
  <si>
    <t>"viz.v.c. D.1.4.b).04 - 06"</t>
  </si>
  <si>
    <t>"teplá"39</t>
  </si>
  <si>
    <t>"studená"38</t>
  </si>
  <si>
    <t>Součet</t>
  </si>
  <si>
    <t>77*1,05 'Přepočtené koeficientem množství</t>
  </si>
  <si>
    <t>R-37101</t>
  </si>
  <si>
    <t>Pouzdro iIzolace potrubí 25 x 20 mm</t>
  </si>
  <si>
    <t>-694586355</t>
  </si>
  <si>
    <t>"viz.v.c. D.1.4.b).04 - 06-"</t>
  </si>
  <si>
    <t>"tepolá"7,5</t>
  </si>
  <si>
    <t>"studená"11,5</t>
  </si>
  <si>
    <t>19*1,05 'Přepočtené koeficientem množství</t>
  </si>
  <si>
    <t>721</t>
  </si>
  <si>
    <t>Zdravotechnika - vnitřní kanalizace</t>
  </si>
  <si>
    <t>721110802</t>
  </si>
  <si>
    <t xml:space="preserve">Demontáž potrubí kanalizace </t>
  </si>
  <si>
    <t>948406822</t>
  </si>
  <si>
    <t>721174024</t>
  </si>
  <si>
    <t>Potrubí kanalizační z PP odpadní DN 75</t>
  </si>
  <si>
    <t>-53805013</t>
  </si>
  <si>
    <t>"viz.v.č. D.1.4.b).01 - 03"7,5</t>
  </si>
  <si>
    <t>721174025</t>
  </si>
  <si>
    <t>Potrubí kanalizační z PP odpadní DN 110</t>
  </si>
  <si>
    <t>-907003478</t>
  </si>
  <si>
    <t>"viz.v.č. D.1.4.b).01 - 03"31,5</t>
  </si>
  <si>
    <t>721174043</t>
  </si>
  <si>
    <t>Potrubí kanalizační z PP připojovací DN 50</t>
  </si>
  <si>
    <t>-1586722817</t>
  </si>
  <si>
    <t>"viz. v.č. D.1.4.b).01 - 03"22,5</t>
  </si>
  <si>
    <t>721174045</t>
  </si>
  <si>
    <t>Potrubí kanalizační z PP připojovací DN 110</t>
  </si>
  <si>
    <t>1120214249</t>
  </si>
  <si>
    <t>"vz. v.č. D.1.4.b).01 - 03"9</t>
  </si>
  <si>
    <t>721194104</t>
  </si>
  <si>
    <t>Vyvedení a upevnění odpadních výpustek DN 40/50</t>
  </si>
  <si>
    <t>1031839128</t>
  </si>
  <si>
    <t>721194109</t>
  </si>
  <si>
    <t>Vyvedení a upevnění odpadních výpustek DN 110</t>
  </si>
  <si>
    <t>1745164873</t>
  </si>
  <si>
    <t>721210814</t>
  </si>
  <si>
    <t>Demontáž vpustí podlahových z kyselinovzdorné kameniny DN 125</t>
  </si>
  <si>
    <t>-531247246</t>
  </si>
  <si>
    <t>721211405</t>
  </si>
  <si>
    <t>Vpusť podlahová s vodorovným odtokem DN 40/50 s automatickým a ručním uzávěrem proti vzduté vodě mřížka nerez 115x115</t>
  </si>
  <si>
    <t>-1271231688</t>
  </si>
  <si>
    <t>"viz.v.c.D.1.4.b).02, 03"1"1</t>
  </si>
  <si>
    <t>721290112</t>
  </si>
  <si>
    <t>Zkouška těsnosti potrubí kanalizace vodou DN 150/DN 200</t>
  </si>
  <si>
    <t>529458446</t>
  </si>
  <si>
    <t>998721201</t>
  </si>
  <si>
    <t>Přesun hmot procentní pro vnitřní kanalizaci v objektech v do 6 m</t>
  </si>
  <si>
    <t>%</t>
  </si>
  <si>
    <t>207058155</t>
  </si>
  <si>
    <t>R-7213089</t>
  </si>
  <si>
    <t>D+M potrubí pro odvod kondenzátu DN 16</t>
  </si>
  <si>
    <t>364081544</t>
  </si>
  <si>
    <t>"viz. D.1.4.b).02, 03"22,5</t>
  </si>
  <si>
    <t>R-7213090</t>
  </si>
  <si>
    <t>D+M potrubí pro odvod kondenzátu DN 22</t>
  </si>
  <si>
    <t>-1552633999</t>
  </si>
  <si>
    <t>"viz. v.c.D.1.4.b).02, 03"6,5</t>
  </si>
  <si>
    <t>R-7213095</t>
  </si>
  <si>
    <t>D+M potrubí pro odvod kondenzátu DN 32</t>
  </si>
  <si>
    <t>1209920099</t>
  </si>
  <si>
    <t>"viz. v.c.D.1.4.b).02, 03"2,5</t>
  </si>
  <si>
    <t>R-7213900</t>
  </si>
  <si>
    <t>Napojení nového kanalizačního potrubí na stávající kanalizační potrubí</t>
  </si>
  <si>
    <t>1250018247</t>
  </si>
  <si>
    <t>R-7215200</t>
  </si>
  <si>
    <t>Nástřik kanalizačního potrubí barvou (místnost vstupní hala) vč. dodávky barvy</t>
  </si>
  <si>
    <t>1497896180</t>
  </si>
  <si>
    <t>R-7215978</t>
  </si>
  <si>
    <t>D+M čisticí tvarovky DN 75</t>
  </si>
  <si>
    <t>-44096056</t>
  </si>
  <si>
    <t>"viz. v.c. D.1.4.b).03"2</t>
  </si>
  <si>
    <t>R-7215992</t>
  </si>
  <si>
    <t>D+M Protipožární manžeta pro DN 75</t>
  </si>
  <si>
    <t>-35838614</t>
  </si>
  <si>
    <t>"viz.v.č. D.1.4.b).03, prostup stropem"3</t>
  </si>
  <si>
    <t>R-7215993</t>
  </si>
  <si>
    <t>D+M Protipožární manžeta pro DN 110</t>
  </si>
  <si>
    <t>1566815778</t>
  </si>
  <si>
    <t>"viz. v.c. D.1.4.b).03, prostup stropem"3</t>
  </si>
  <si>
    <t>722</t>
  </si>
  <si>
    <t>Zdravotechnika - vnitřní vodovod</t>
  </si>
  <si>
    <t>722130803</t>
  </si>
  <si>
    <t xml:space="preserve">Demontáž potrubí ocelové pozinkované závitové </t>
  </si>
  <si>
    <t>1130570025</t>
  </si>
  <si>
    <t>722174022</t>
  </si>
  <si>
    <t>Potrubí vodovodní plastové PPR svar polyfúze PN 20 D 20x3,4 mm</t>
  </si>
  <si>
    <t>-2108280021</t>
  </si>
  <si>
    <t>"viz.v.č. D.1.4.b).04 - 06"77</t>
  </si>
  <si>
    <t>722174023</t>
  </si>
  <si>
    <t>Potrubí vodovodní plastové PPR svar polyfúze PN 20 D 25x4,2 mm</t>
  </si>
  <si>
    <t>1615747831</t>
  </si>
  <si>
    <t>"viz.v.č.D.1.4.b).04 - 06"19</t>
  </si>
  <si>
    <t>722190901</t>
  </si>
  <si>
    <t>Uzavření nebo otevření vodovodního potrubí při opravách</t>
  </si>
  <si>
    <t>1633375624</t>
  </si>
  <si>
    <t>722220121</t>
  </si>
  <si>
    <t>Nástěnka pro baterii G 1/2" s jedním závitem</t>
  </si>
  <si>
    <t>pár</t>
  </si>
  <si>
    <t>259758061</t>
  </si>
  <si>
    <t>722290215</t>
  </si>
  <si>
    <t>Zkouška těsnosti vodovodního potrubí hrdlového nebo přírubového DN do 100</t>
  </si>
  <si>
    <t>429549686</t>
  </si>
  <si>
    <t>722290234</t>
  </si>
  <si>
    <t>Proplach a dezinfekce vodovodního potrubí DN do 80</t>
  </si>
  <si>
    <t>-942698137</t>
  </si>
  <si>
    <t>998722201</t>
  </si>
  <si>
    <t>Přesun hmot procentní pro vnitřní vodovod v objektech v do 6 m</t>
  </si>
  <si>
    <t>954068847</t>
  </si>
  <si>
    <t>R-7222200</t>
  </si>
  <si>
    <t>Hygienický rozbor vody</t>
  </si>
  <si>
    <t>404564188</t>
  </si>
  <si>
    <t>R-7223098</t>
  </si>
  <si>
    <t>D+M Rohový ventil pro nápojový automat</t>
  </si>
  <si>
    <t>645326687</t>
  </si>
  <si>
    <t>R-7225020</t>
  </si>
  <si>
    <t>Napojení nového vnitřního rozvodu vody na stávající stoupací potrubí vody</t>
  </si>
  <si>
    <t>-1522040313</t>
  </si>
  <si>
    <t>R-7225021</t>
  </si>
  <si>
    <t>Napojení nového vnitřního rozvodu vody na stávající pokračující rozvod vody</t>
  </si>
  <si>
    <t>1329899414</t>
  </si>
  <si>
    <t>R-7225033</t>
  </si>
  <si>
    <t>D+M Protipožárního tmelu na potrubí</t>
  </si>
  <si>
    <t>-1073826109</t>
  </si>
  <si>
    <t>R-7225063</t>
  </si>
  <si>
    <t>Nástřik vodovodního potrubí barvou (místnost vstupní hala) vč. dodávky barvy</t>
  </si>
  <si>
    <t>641628411</t>
  </si>
  <si>
    <t>725</t>
  </si>
  <si>
    <t>Zdravotechnika - zařizovací předměty</t>
  </si>
  <si>
    <t>725110814</t>
  </si>
  <si>
    <t>Demontáž klozetu Kombi</t>
  </si>
  <si>
    <t>-1337902987</t>
  </si>
  <si>
    <t>725112022</t>
  </si>
  <si>
    <t>Klozet keramický závěsný s hlubokým splachováním odpad vodorovný</t>
  </si>
  <si>
    <t>1130389079</t>
  </si>
  <si>
    <t>P</t>
  </si>
  <si>
    <t>Poznámka k položce:_x000D_
Klozet keramický závěsný, včetně prkénka a poklopu - viz. technické podmínky výrobků</t>
  </si>
  <si>
    <t>"viz.v.č. D.1.4.b).02, 03"7</t>
  </si>
  <si>
    <t>725113914</t>
  </si>
  <si>
    <t>Montáž manžety WC</t>
  </si>
  <si>
    <t>-1312566085</t>
  </si>
  <si>
    <t>28651610</t>
  </si>
  <si>
    <t>Manžeta flexi WC</t>
  </si>
  <si>
    <t>167590769</t>
  </si>
  <si>
    <t>725122814</t>
  </si>
  <si>
    <t>Demontáž pisoárových stání s nádrží a dvěma záchodky</t>
  </si>
  <si>
    <t>499118500</t>
  </si>
  <si>
    <t>725210821</t>
  </si>
  <si>
    <t>Demontáž umyvadel bez výtokových armatur</t>
  </si>
  <si>
    <t>-770146466</t>
  </si>
  <si>
    <t>725211616</t>
  </si>
  <si>
    <t>Umyvadlo keramické bílé šířky 550 mm s krytem na sifon připevněné na stěnu šrouby</t>
  </si>
  <si>
    <t>-1389213642</t>
  </si>
  <si>
    <t>Poznámka k položce:_x000D_
UM - Umyvadlo keramické s otvorem pro baterii, bílé, rozměry 600x490 mm - viz. technické podmínky výrobků _x000D_
vč. polosloupu a sifonu</t>
  </si>
  <si>
    <t>"viz.v.č. D.1.4.b).02, 03"3</t>
  </si>
  <si>
    <t>725219105</t>
  </si>
  <si>
    <t>Montáž umyvadla  pro invalidy vč.   montáže podomítkového sifonu a baterie</t>
  </si>
  <si>
    <t>-1708812056</t>
  </si>
  <si>
    <t>"viz.v.c.D.1.4.b).02, 03"1</t>
  </si>
  <si>
    <t>642137911</t>
  </si>
  <si>
    <t xml:space="preserve">podomítkový sifon </t>
  </si>
  <si>
    <t>1548282606</t>
  </si>
  <si>
    <t>551440471</t>
  </si>
  <si>
    <t>baterie umyvadlová páková stojánková - pro invalidy - viz. technické podmínky výrobků</t>
  </si>
  <si>
    <t>-893818779</t>
  </si>
  <si>
    <t>642137910</t>
  </si>
  <si>
    <t>umyvadlo keramické s otvorem pro baterii pro invalidy  bílé  550x550</t>
  </si>
  <si>
    <t>268784122</t>
  </si>
  <si>
    <t>725240812</t>
  </si>
  <si>
    <t>Demontáž vaniček sprchových bez výtokových armatur</t>
  </si>
  <si>
    <t>-18131935</t>
  </si>
  <si>
    <t>725330840</t>
  </si>
  <si>
    <t>Demontáž výlevka litinová nebo ocelová</t>
  </si>
  <si>
    <t>1690744010</t>
  </si>
  <si>
    <t>725822613</t>
  </si>
  <si>
    <t>Baterie umyvadlová stojánková páková s výpustí</t>
  </si>
  <si>
    <t>-403512682</t>
  </si>
  <si>
    <t xml:space="preserve">Poznámka k položce:_x000D_
viz. technické podmínky výrobků </t>
  </si>
  <si>
    <t>"viz.v.c.D.1.4.b).02, 03"3</t>
  </si>
  <si>
    <t>725829121</t>
  </si>
  <si>
    <t>Montáž baterie umyvadlové nástěnné pákové a klasické ostatní typ</t>
  </si>
  <si>
    <t>1648931003</t>
  </si>
  <si>
    <t>R-7256090</t>
  </si>
  <si>
    <t>Bateria nástěnná výlevka</t>
  </si>
  <si>
    <t>1208238607</t>
  </si>
  <si>
    <t>Poznámka k položce:_x000D_
viz. technické podmínky výrobků</t>
  </si>
  <si>
    <t>725980122</t>
  </si>
  <si>
    <t>D+M Dvířka 15/30</t>
  </si>
  <si>
    <t>100417448</t>
  </si>
  <si>
    <t>"pročist. kusy"2</t>
  </si>
  <si>
    <t>998725201</t>
  </si>
  <si>
    <t>Přesun hmot procentní pro zařizovací předměty v objektech v do 6 m</t>
  </si>
  <si>
    <t>1209642074</t>
  </si>
  <si>
    <t>R-7250011</t>
  </si>
  <si>
    <t>D+M V01 - Zásobník na tekuté mýdlo, bezdotykový, objem 1L vč. kotvení a dodávky kotevních prvků</t>
  </si>
  <si>
    <t>-410721075</t>
  </si>
  <si>
    <t>R-7250012</t>
  </si>
  <si>
    <t>D+M V02 - Zásobník pro toaletní papír vč. kotvení a dodávky kotevních prvků</t>
  </si>
  <si>
    <t>-1333997093</t>
  </si>
  <si>
    <t>R-7250013</t>
  </si>
  <si>
    <t>D+M V03 - Čistící sada skládající se ze záchodové štětky a držáku vč. kotvení a dodávky kotevních prvků</t>
  </si>
  <si>
    <t>-1337143795</t>
  </si>
  <si>
    <t>R-7250014</t>
  </si>
  <si>
    <t>D+M V04 - Zásobník hygienických sáčků vč. kotvení a dodávky kotevních prvků</t>
  </si>
  <si>
    <t>-1217611201</t>
  </si>
  <si>
    <t>R-7250015</t>
  </si>
  <si>
    <t xml:space="preserve">D+M V05 - Odpadkový koš nášlapný, objem 5L </t>
  </si>
  <si>
    <t>1563294298</t>
  </si>
  <si>
    <t>R-7250016</t>
  </si>
  <si>
    <t>D+M V06 - Háček na oděvy jednoduchý vč. kotvení a dodávky kotevních prvků</t>
  </si>
  <si>
    <t>704435228</t>
  </si>
  <si>
    <t>R-7250017</t>
  </si>
  <si>
    <t>D+M V07 - Elektrický osoušeč rukou vč. kotvení a dodávky kotevních prvků</t>
  </si>
  <si>
    <t>603307812</t>
  </si>
  <si>
    <t>R-7250018</t>
  </si>
  <si>
    <t>D+M V08 - Zásobník na papírové ručníky skládané vč. kotvení a dodávky kotevních prvků</t>
  </si>
  <si>
    <t>65413847</t>
  </si>
  <si>
    <t>R-7250019</t>
  </si>
  <si>
    <t>D+M V09 - Zrcadlo 400x600 mm vč. lepení a dodávky lepidla</t>
  </si>
  <si>
    <t>1537269436</t>
  </si>
  <si>
    <t>R-7250020</t>
  </si>
  <si>
    <t>V10 - Odpadkový koš otevřený - WC invalida</t>
  </si>
  <si>
    <t>166191680</t>
  </si>
  <si>
    <t>R-7250021</t>
  </si>
  <si>
    <t xml:space="preserve">D+M V11 - Zrcadlo sklopné s rámečkem, 400x600mm - WC invalida vč. kotvení a dodávky kotevních prvků </t>
  </si>
  <si>
    <t>1671155515</t>
  </si>
  <si>
    <t>R-7250022</t>
  </si>
  <si>
    <t>D+M Zrcadlo 1200 x 800</t>
  </si>
  <si>
    <t>765268734</t>
  </si>
  <si>
    <t>R-7250410</t>
  </si>
  <si>
    <t xml:space="preserve">D+M CSV - centrální směšovací ventil - viz. technické podmínky výrobků </t>
  </si>
  <si>
    <t>-1152786592</t>
  </si>
  <si>
    <t>R-7251120</t>
  </si>
  <si>
    <t xml:space="preserve">D+M Zařízení záchodů klozety keramické závěsné - pro invalidy </t>
  </si>
  <si>
    <t>894004620</t>
  </si>
  <si>
    <t>Poznámka k položce:_x000D_
Klozet keramický závěsný pro invalidy, s hlubokým splachováním</t>
  </si>
  <si>
    <t>"viz.v.č. D.1.4.b).02, 03"1</t>
  </si>
  <si>
    <t>R-7251140</t>
  </si>
  <si>
    <t xml:space="preserve">Montáž manžety výlevky </t>
  </si>
  <si>
    <t>-1760938800</t>
  </si>
  <si>
    <t>R-72590</t>
  </si>
  <si>
    <t>D+M manžeta výlevky</t>
  </si>
  <si>
    <t>444250570</t>
  </si>
  <si>
    <t>R-7251215</t>
  </si>
  <si>
    <t>Pisoárový záchodek automatický s infračerveným senzorem</t>
  </si>
  <si>
    <t>1749102720</t>
  </si>
  <si>
    <t>Poznámka k položce:_x000D_
Pisoár bílý, rozměry 310x335x510 mm, přívod vody shora, odpad dozadu, včetně sifonu - viz. technické podmínky výrobků _x000D_
Infračervený splachovač pisoáru, bateriový provoz, chrom</t>
  </si>
  <si>
    <t>R-7253311</t>
  </si>
  <si>
    <t xml:space="preserve">Výlevka bez výtokových armatur keramická závěsná se sklopnou plastovou mřížkou 500 mm - D+M </t>
  </si>
  <si>
    <t>-1391146656</t>
  </si>
  <si>
    <t xml:space="preserve">Poznámka k položce:_x000D_
závěsná, vč. splachovací nádržky </t>
  </si>
  <si>
    <t>R-7256091</t>
  </si>
  <si>
    <t xml:space="preserve">D+M Podomítkový klimatizační sifon </t>
  </si>
  <si>
    <t>1205080533</t>
  </si>
  <si>
    <t>R-7258201</t>
  </si>
  <si>
    <t>D+M sklopné madlo k WC s držákem toaletního papíru, nerezové, dl. 800 mm</t>
  </si>
  <si>
    <t>-922375910</t>
  </si>
  <si>
    <t xml:space="preserve">Poznámka k položce:_x000D_
vč. kotvení a dodávky kotevních prvků </t>
  </si>
  <si>
    <t>R-7258202</t>
  </si>
  <si>
    <t>D+M  pevné madlo k WC nerezové, dl.900 mm</t>
  </si>
  <si>
    <t>1902593207</t>
  </si>
  <si>
    <t>R-7258203</t>
  </si>
  <si>
    <t>D+M svislé madlo k umyvadlu, délka 500 mm</t>
  </si>
  <si>
    <t>-1310985516</t>
  </si>
  <si>
    <t>R-7258204</t>
  </si>
  <si>
    <t>D+M pevné madlo k umvyadlu, s možnosti zavěšení ručníku, délka 600 mm</t>
  </si>
  <si>
    <t>652093809</t>
  </si>
  <si>
    <t>R-7258226</t>
  </si>
  <si>
    <t xml:space="preserve">D+M Infrasenzorové baterie - viz. technické podmínky výrobků </t>
  </si>
  <si>
    <t>-619967923</t>
  </si>
  <si>
    <t>R-7258258</t>
  </si>
  <si>
    <t>D+M Podomítkový pračkový sifon</t>
  </si>
  <si>
    <t>165087488</t>
  </si>
  <si>
    <t>R-7258259</t>
  </si>
  <si>
    <t>D+M nábytkové dvojumyvadlo, včetně skříňky</t>
  </si>
  <si>
    <t>-635536802</t>
  </si>
  <si>
    <t>726</t>
  </si>
  <si>
    <t>Zdravotechnika - předstěnové instalace</t>
  </si>
  <si>
    <t>726131021</t>
  </si>
  <si>
    <t>Instalační předstěna pro pisoár v 1300 mm do lehkých stěn s kovovou kcí</t>
  </si>
  <si>
    <t>2055818901</t>
  </si>
  <si>
    <t>726131041</t>
  </si>
  <si>
    <t>Instalační předstěna - klozet závěsný v 1120 mm s ovládáním zepředu do lehkých stěn s kovovou kcí</t>
  </si>
  <si>
    <t>581602180</t>
  </si>
  <si>
    <t>"viz.v.č.D.1.4.b).02, 03"7</t>
  </si>
  <si>
    <t>R-7261310</t>
  </si>
  <si>
    <t xml:space="preserve">Instalační předstěna - klozet závěsný pro invalidy do lehké stěny </t>
  </si>
  <si>
    <t>1848621586</t>
  </si>
  <si>
    <t>R-7261310.1</t>
  </si>
  <si>
    <t>Instalační předstěna - výlevka   do lehkých stěn s kovovou kcí</t>
  </si>
  <si>
    <t>-778273294</t>
  </si>
  <si>
    <t>003 - Stavební práce</t>
  </si>
  <si>
    <t xml:space="preserve">    3 - Svislé a kompletní konstrukce</t>
  </si>
  <si>
    <t xml:space="preserve">    9 - Ostatní konstrukce a práce-bourání</t>
  </si>
  <si>
    <t xml:space="preserve">    711 - Izolace proti vodě, vlhkosti a plynům</t>
  </si>
  <si>
    <t xml:space="preserve">    730 -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</si>
  <si>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</si>
  <si>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</si>
  <si>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</si>
  <si>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</si>
  <si>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</si>
  <si>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</si>
  <si>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</si>
  <si>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Svislé a kompletní konstrukce</t>
  </si>
  <si>
    <t>317142420</t>
  </si>
  <si>
    <t>Překlad nenosný pórobetonový š 100 mm v do 250 mm na tenkovrstvou maltu dl do 1000 mm</t>
  </si>
  <si>
    <t>197456187</t>
  </si>
  <si>
    <t>"PŘ4"2</t>
  </si>
  <si>
    <t>317142426</t>
  </si>
  <si>
    <t>Překlad nenosný pórobetonový š 100 mm v do 250 mm na tenkovrstvou maltu dl přes 1500 do 2000 mm</t>
  </si>
  <si>
    <t>-1680315810</t>
  </si>
  <si>
    <t>"PŘ 5"1</t>
  </si>
  <si>
    <t>317142442</t>
  </si>
  <si>
    <t>Překlad nenosný pórobetonový š 150 mm v do 250 mm na tenkovrstvou maltu dl přes 1000 do 1250 mm</t>
  </si>
  <si>
    <t>-2047764329</t>
  </si>
  <si>
    <t>"PŘ 6"1</t>
  </si>
  <si>
    <t>342272225</t>
  </si>
  <si>
    <t>Příčka z pórobetonových hladkých tvárnic na tenkovrstvou maltu tl 100 mm</t>
  </si>
  <si>
    <t>1599952119</t>
  </si>
  <si>
    <t>"viz. výkres nového stavu 1.NP"(1,6+4,3+0,5+1,4*2+0,8+0,9+2+4,2+2,25+1,8*2+0,25)*3,3</t>
  </si>
  <si>
    <t>-(0,7*2)</t>
  </si>
  <si>
    <t>342272245</t>
  </si>
  <si>
    <t>Příčka z pórobetonových hladkých tvárnic na tenkovrstvou maltu tl 150 mm</t>
  </si>
  <si>
    <t>1753434499</t>
  </si>
  <si>
    <t>"viz. výkresy nového stavu - 1.NP"(0,9*4+1,9+2,25+2,125+2,525)*3,3</t>
  </si>
  <si>
    <t>R-3178001</t>
  </si>
  <si>
    <t xml:space="preserve">D+M překladu PŘ 1 - 2x L profil 50x50x5 mm dl. 1200 mm vč. dozdívky </t>
  </si>
  <si>
    <t>-1600522492</t>
  </si>
  <si>
    <t>R-3178002</t>
  </si>
  <si>
    <t xml:space="preserve">D+M překladu PŘ 2 - 2x L profil 50x50x5 mm dl. 1100 mm vč. dozdívky </t>
  </si>
  <si>
    <t>1678017479</t>
  </si>
  <si>
    <t>R-3178003</t>
  </si>
  <si>
    <t xml:space="preserve">D+M překladu PŘ 3 - 2x L profil 60x60x6 mm dl. 1100 mm vč. dozdívky </t>
  </si>
  <si>
    <t>-1739446440</t>
  </si>
  <si>
    <t>612131101</t>
  </si>
  <si>
    <t>Cementový postřik vnitřních stěn nanášený celoplošně ručně</t>
  </si>
  <si>
    <t>-783776060</t>
  </si>
  <si>
    <t>"viz. výkresy nového stavu"(7,3+13+7+13+5,6+4,2*2+9,6+8,1+8,2+19+20+5,8+66+2,1*2+21+8,6+15,8+5,8*2+12,7+12,8+6)*3,3</t>
  </si>
  <si>
    <t>612142001</t>
  </si>
  <si>
    <t>Pletivo sklovláknité vnitřních stěn vtlačené do tmelu</t>
  </si>
  <si>
    <t>464771790</t>
  </si>
  <si>
    <t>612321121</t>
  </si>
  <si>
    <t>Vápenocementová omítka hladká jednovrstvá vnitřních stěn nanášená ručně</t>
  </si>
  <si>
    <t>349215482</t>
  </si>
  <si>
    <t>612321131</t>
  </si>
  <si>
    <t>Vápenocementový štuk vnitřních stěn tloušťky do 3 mm</t>
  </si>
  <si>
    <t>764059925</t>
  </si>
  <si>
    <t>"odpočet obkladů "-(50,59+244,984)</t>
  </si>
  <si>
    <t>612321191</t>
  </si>
  <si>
    <t>Příplatek k vápenocementové omítce vnitřních stěn za každých dalších 5 mm tloušťky ručně</t>
  </si>
  <si>
    <t>1606840231</t>
  </si>
  <si>
    <t>"viz. výkresy nového stavu"(7,3+13+7+13+5,6+4,2*2+9,6+8,1+8,2+19+20+5,8+66+2,1*2+21+8,6+15,8+5,8*2+12,7+12,8+6)*3,3*4</t>
  </si>
  <si>
    <t>619991005</t>
  </si>
  <si>
    <t>Zakrytí stěny fólií</t>
  </si>
  <si>
    <t>1404559775</t>
  </si>
  <si>
    <t>"zakrytí oken a dveří"1,7*2*3*2+3,6*2,3*6+9*3,3*2</t>
  </si>
  <si>
    <t>619995001</t>
  </si>
  <si>
    <t>Začištění omítek kolem oken, dveří, podlah nebo obkladů</t>
  </si>
  <si>
    <t>1478500131</t>
  </si>
  <si>
    <t>"po vyměněných dveřích do vedlejších pavilonů"1,8*3+2,2*2*3</t>
  </si>
  <si>
    <t>632451254</t>
  </si>
  <si>
    <t>Potěr cementový samonivelační litý C30 tl přes 45 do 50 mm</t>
  </si>
  <si>
    <t>-1061650585</t>
  </si>
  <si>
    <t>"podlaha PODL 1 PODL 2"425</t>
  </si>
  <si>
    <t>632451293</t>
  </si>
  <si>
    <t>Příplatek k cementovému samonivelačnímu litému potěru C30 ZKD 5 mm tl přes 50 mm</t>
  </si>
  <si>
    <t>-1963896221</t>
  </si>
  <si>
    <t>"podlaha PODL 1 PODL 2"425*2</t>
  </si>
  <si>
    <t>634112126</t>
  </si>
  <si>
    <t>Obvodová dilatace podlahovým páskem z pěnového PE s fólií mezi stěnou a mazaninou nebo potěrem v 100 mm</t>
  </si>
  <si>
    <t>-1741270493</t>
  </si>
  <si>
    <t>"viz. výkresy nového stavu"(7,3+13+7+13+5,6+4,2*2+9,6+8,1+8,2+19+20+5,8+66+2,1*2+21+8,6+15,8+5,8*2+12,7+12,8+6)</t>
  </si>
  <si>
    <t>R-6324090</t>
  </si>
  <si>
    <t>Vyčištění, vyspravení, vyrovnání st. stropní konstrukcve betonovým potěrem vč. dodávky materiálu</t>
  </si>
  <si>
    <t>-1278681138</t>
  </si>
  <si>
    <t>R-6325030</t>
  </si>
  <si>
    <t xml:space="preserve">Doplnění stropní a podlahové konstrukce po vybourané výtahové šachtě </t>
  </si>
  <si>
    <t>252468917</t>
  </si>
  <si>
    <t xml:space="preserve">Poznámka k položce:_x000D_
bednění, beton, výztuž </t>
  </si>
  <si>
    <t>Ostatní konstrukce a práce-bourání</t>
  </si>
  <si>
    <t>952901111</t>
  </si>
  <si>
    <t>Vyčištění budov bytové a občanské výstavby při výšce podlaží do 4 m</t>
  </si>
  <si>
    <t>CS ÚRS 2023 01</t>
  </si>
  <si>
    <t>-2090250287</t>
  </si>
  <si>
    <t>962031132</t>
  </si>
  <si>
    <t>Bourání příček nebo přizdívek z cihel pálených tl do 100 mm</t>
  </si>
  <si>
    <t>-1873101283</t>
  </si>
  <si>
    <t>"viz. výkresy bouracích prací - 1.NP"(3,2+1,1+4,1+1,1*2+1,4*2+2,8+0,6)*3,35</t>
  </si>
  <si>
    <t>962031133</t>
  </si>
  <si>
    <t>Bourání příček nebo přizdívek z cihel pálených tl přes 100 do 150 mm</t>
  </si>
  <si>
    <t>-738458349</t>
  </si>
  <si>
    <t>"viz. výkresy bouracích prací - 1.NP"(2,25+3+4,5+6,15+2,95+2,8+2,3)*3,35</t>
  </si>
  <si>
    <t>3,9*1,5</t>
  </si>
  <si>
    <t>"1.PP"(5,65+2,175+1)*3,35</t>
  </si>
  <si>
    <t>962052211</t>
  </si>
  <si>
    <t>Bourání zdiva nadzákladového ze ŽB přes 1 m3</t>
  </si>
  <si>
    <t>309959024</t>
  </si>
  <si>
    <t>"viz. výkresy bouracích prací - výtahová šachta - 1.PP, 1.NP"9,18</t>
  </si>
  <si>
    <t>962081141</t>
  </si>
  <si>
    <t>Bourání příček ze skleněných tvárnic tl přes 100 do 150 mm</t>
  </si>
  <si>
    <t>688839574</t>
  </si>
  <si>
    <t>"viz. výkresy bouracích prací - 1.NP"0,95*2,02</t>
  </si>
  <si>
    <t>965043341</t>
  </si>
  <si>
    <t>Bourání podkladů pod dlažby betonových s potěrem nebo teracem tl do 100 mm pl přes 4 m2</t>
  </si>
  <si>
    <t>-1550867208</t>
  </si>
  <si>
    <t>"viz. výkresy bouracích prací - 1.NP"428*0,1</t>
  </si>
  <si>
    <t>965081213</t>
  </si>
  <si>
    <t>Bourání podlah z dlaždic keramických nebo xylolitových tl do 10 mm plochy přes 1 m2</t>
  </si>
  <si>
    <t>-266710835</t>
  </si>
  <si>
    <t>"viz. výkresy bouracích prací - 1.NP"428</t>
  </si>
  <si>
    <t>968072455</t>
  </si>
  <si>
    <t>Vybourání kovových dveřních zárubní pl do 2 m2</t>
  </si>
  <si>
    <t>1524904212</t>
  </si>
  <si>
    <t>"viz. výkresy bouracích prací 1.NP"0,8*2*13+0,9*2*3+0,66*2*8</t>
  </si>
  <si>
    <t>968072456</t>
  </si>
  <si>
    <t>Vybourání kovových dveřních zárubní pl přes 2 m2</t>
  </si>
  <si>
    <t>748532608</t>
  </si>
  <si>
    <t>"viz. výkresy bouracích prací 1.NP"1,7*2*3</t>
  </si>
  <si>
    <t>968072641</t>
  </si>
  <si>
    <t>Vybourání kovových stěn kromě výkladních</t>
  </si>
  <si>
    <t>377301968</t>
  </si>
  <si>
    <t>"viz. výkres bouracích prací 1.NP"12*3,25+2,35*2,15</t>
  </si>
  <si>
    <t>971033471</t>
  </si>
  <si>
    <t>Vybourání otvorů ve zdivu cihelném pl do 0,25 m2 na MVC nebo MV tl do 750 mm</t>
  </si>
  <si>
    <t>39118281</t>
  </si>
  <si>
    <t>971033631</t>
  </si>
  <si>
    <t>Vybourání otvorů ve zdivu cihelném pl do 4 m2 na MVC nebo MV tl do 150 mm</t>
  </si>
  <si>
    <t>2069113062</t>
  </si>
  <si>
    <t>"viz. výkresy bouracích prací  1.NP"0,4*2,2+0,9*2,2*2</t>
  </si>
  <si>
    <t>978013191</t>
  </si>
  <si>
    <t>Otlučení (osekání) vnitřní vápenné nebo vápenocementové omítky stěn v rozsahu přes 50 do 100 %</t>
  </si>
  <si>
    <t>678516572</t>
  </si>
  <si>
    <t>"viz. výkresy bouracích prací - 1. NP"(98+77+12,7+4+7+12,9+9,7*2+8,2+9+14,8+16,1+21+8,5+29)*3,37</t>
  </si>
  <si>
    <t>978059511</t>
  </si>
  <si>
    <t>Odsekání a odebrání obkladů stěn z vnitřních obkládaček plochy do 1 m2</t>
  </si>
  <si>
    <t>1856346166</t>
  </si>
  <si>
    <t>"viz. výkres bouracích prací - 1.NP"7,8*1,5+12,4*2+3,9*2*2+7*1,4+13*2+3,9*2*3+4,5*1,4+5,8*1,4+4,5*1,4+8,1*1,5+11,85*2+5,3*2+5*2</t>
  </si>
  <si>
    <t>R-9658520</t>
  </si>
  <si>
    <t xml:space="preserve">Demontáž a odstranění stávající výtahové šachty vč. demontáž a odpojení technologie výtahu </t>
  </si>
  <si>
    <t>-1381397491</t>
  </si>
  <si>
    <t>Poznámka k položce:_x000D_
vč. odvozu na skládku a poplatek za skládkovné</t>
  </si>
  <si>
    <t>R-9850620</t>
  </si>
  <si>
    <t xml:space="preserve">Demontáž vybavení, uložení, zpětná montáž (navigační systém ) </t>
  </si>
  <si>
    <t>-1379461641</t>
  </si>
  <si>
    <t>293949867</t>
  </si>
  <si>
    <t>1009132194</t>
  </si>
  <si>
    <t>247,759*5 'Přepočtené koeficientem množství</t>
  </si>
  <si>
    <t>-469718056</t>
  </si>
  <si>
    <t>557014791</t>
  </si>
  <si>
    <t>247,759*19 'Přepočtené koeficientem množství</t>
  </si>
  <si>
    <t>997013602</t>
  </si>
  <si>
    <t>Poplatek za uložení na skládce (skládkovné) stavebního odpadu železobetonového kód odpadu 17 01 01</t>
  </si>
  <si>
    <t>-73998278</t>
  </si>
  <si>
    <t>131906814</t>
  </si>
  <si>
    <t>997013804</t>
  </si>
  <si>
    <t>Poplatek za uložení na skládce (skládkovné) stavebního odpadu ze skla kód odpadu 17 02 02</t>
  </si>
  <si>
    <t>1468949928</t>
  </si>
  <si>
    <t>997013811</t>
  </si>
  <si>
    <t>Poplatek za uložení na skládce (skládkovné) stavebního odpadu dřevěného kód odpadu 17 02 01</t>
  </si>
  <si>
    <t>1115698195</t>
  </si>
  <si>
    <t>997013814</t>
  </si>
  <si>
    <t>Poplatek za uložení na skládce (skládkovné) stavebního odpadu izolací kód odpadu 17 06 04</t>
  </si>
  <si>
    <t>1825571165</t>
  </si>
  <si>
    <t>998018001</t>
  </si>
  <si>
    <t>Přesun hmot pro budovy ruční pro budovy v do 6 m</t>
  </si>
  <si>
    <t>-1539427719</t>
  </si>
  <si>
    <t>998018011</t>
  </si>
  <si>
    <t>Příplatek k ručnímu přesunu hmot pro budovy za zvětšený přesun ZKD 100 m</t>
  </si>
  <si>
    <t>635347844</t>
  </si>
  <si>
    <t>711</t>
  </si>
  <si>
    <t>Izolace proti vodě, vlhkosti a plynům</t>
  </si>
  <si>
    <t>711131811</t>
  </si>
  <si>
    <t>Odstranění izolace proti zemní vlhkosti vodorovné</t>
  </si>
  <si>
    <t>-302206018</t>
  </si>
  <si>
    <t>998711201</t>
  </si>
  <si>
    <t>Přesun hmot procentní pro izolace proti vodě, vlhkosti a plynům v objektech v do 6 m</t>
  </si>
  <si>
    <t>2084112292</t>
  </si>
  <si>
    <t>R-7112023</t>
  </si>
  <si>
    <t>Demontáž desky 2XFibrex tl. 20 mm</t>
  </si>
  <si>
    <t>67424942</t>
  </si>
  <si>
    <t>713121111</t>
  </si>
  <si>
    <t>Montáž izolace tepelné podlah volně kladenými rohožemi, pásy, dílci, deskami 1 vrstva</t>
  </si>
  <si>
    <t>1163004093</t>
  </si>
  <si>
    <t>28375889</t>
  </si>
  <si>
    <t>deska EPS 150 pro konstrukce s vysokým zatížením λ=0,035 tl 20mm</t>
  </si>
  <si>
    <t>1378156937</t>
  </si>
  <si>
    <t>425*1,1</t>
  </si>
  <si>
    <t>998713201</t>
  </si>
  <si>
    <t>Přesun hmot procentní pro izolace tepelné v objektech v do 6 m</t>
  </si>
  <si>
    <t>1925247573</t>
  </si>
  <si>
    <t>730</t>
  </si>
  <si>
    <t>Vytápění</t>
  </si>
  <si>
    <t>R-7307650</t>
  </si>
  <si>
    <t>VÝMĚNA OTOPNÉHO TĚLESA, ZA NOVÉ DESKOVÉ OTOPNÉ TĚLESO V ODPOVÍDAJÍCÍ VELIKOSTI, NAPOJENÍ STÁVAJÍCÍCH IRC HLAVIC - viz. Z01</t>
  </si>
  <si>
    <t>-1817777156</t>
  </si>
  <si>
    <t xml:space="preserve">Poznámka k položce:_x000D_
demontáž . IRC hlavic_x000D_
_x000D_
D+M nového otopného tělesa _x000D_
zpětná montáž a napojení IRC hlavice _x000D_
</t>
  </si>
  <si>
    <t>"viz. výpis zám. prvků - Z01"7</t>
  </si>
  <si>
    <t>R-7307651</t>
  </si>
  <si>
    <t>VÝMĚNA OTOPNÉHO TĚLESA, ZA NOVÉ DESKOVÉ OTOPNÉ TĚLESO V ODPOVÍDAJÍCÍ VELIKOSTI, NAPOJENÍ STÁVAJÍCÍCH IRC HLAVIC - viz. Z02</t>
  </si>
  <si>
    <t>-1898808942</t>
  </si>
  <si>
    <t xml:space="preserve">Poznámka k položce:_x000D_
demontáž  IRC hlavic_x000D_
_x000D_
D+M nového otopného tělesa _x000D_
zpětná montáž a napojení IRC hlavice _x000D_
</t>
  </si>
  <si>
    <t>"viz. výpis zám. prvků - Z02"1</t>
  </si>
  <si>
    <t>R-7309099</t>
  </si>
  <si>
    <t>vypuštění otopné soustavy</t>
  </si>
  <si>
    <t>-592933118</t>
  </si>
  <si>
    <t>R-7309101</t>
  </si>
  <si>
    <t>Napuštění otopné soustavy, uvedení do provozu</t>
  </si>
  <si>
    <t>1341648232</t>
  </si>
  <si>
    <t>R-7309899</t>
  </si>
  <si>
    <t>Demontáž radiátoru</t>
  </si>
  <si>
    <t>-261249109</t>
  </si>
  <si>
    <t>"viz. výkresy bouracích prací"8</t>
  </si>
  <si>
    <t>763</t>
  </si>
  <si>
    <t>Konstrukce suché výstavby</t>
  </si>
  <si>
    <t>763111351</t>
  </si>
  <si>
    <t>SDK příčka tl 105 mm profil CW+UW 75 desky 1xDF 15 s izolací EI 60</t>
  </si>
  <si>
    <t>-101485467</t>
  </si>
  <si>
    <t>"viz. výkres nového stavu - 1.NP - S03"4*3,3+0,9*3,3</t>
  </si>
  <si>
    <t>763111417</t>
  </si>
  <si>
    <t>SDK příčka tl 150 mm profil CW+UW 100 desky 2xA 12,5 s izolací EI 60 Rw do 56 dB</t>
  </si>
  <si>
    <t>-495407777</t>
  </si>
  <si>
    <t>"viz. výkres nového stavu - 1.NP-SO 01"6,25*3,3</t>
  </si>
  <si>
    <t>"SO 04"8,9*1+4,325*3,3</t>
  </si>
  <si>
    <t>763121415</t>
  </si>
  <si>
    <t>SDK stěna předsazená tl 112,5 mm profil CW+UW 100 deska 1xA 12,5 bez izolace EI 15</t>
  </si>
  <si>
    <t>1492271354</t>
  </si>
  <si>
    <t>"viz. výkres nového stavu -1.NP"2,8*1,5+2*2,7+0,95*2,7+0,85*2,7+1*1,5+0,9*2,7</t>
  </si>
  <si>
    <t>763131411</t>
  </si>
  <si>
    <t>SDK podhled desky 1xA 12,5 bez izolace dvouvrstvá spodní kce profil CD+UD</t>
  </si>
  <si>
    <t>-985578008</t>
  </si>
  <si>
    <t>"viz výkres podhledů POD1"21+2+18,7+36,5+39,4+14,5+16,5</t>
  </si>
  <si>
    <t>763131451</t>
  </si>
  <si>
    <t>SDK podhled deska 1xH2 12,5 bez izolace dvouvrstvá spodní kce profil CD+UD</t>
  </si>
  <si>
    <t>2079078869</t>
  </si>
  <si>
    <t>"viz. výkres podhledů POD4"10+12,9+9,6+9+4</t>
  </si>
  <si>
    <t>763131821</t>
  </si>
  <si>
    <t>Demontáž SDK podhledu s dvouvrstvou nosnou kcí z ocelových profilů opláštění jednoduché</t>
  </si>
  <si>
    <t>249925370</t>
  </si>
  <si>
    <t>"viz. výkresy bouracích prací 1.PP"1,6+3,1+1,5+0,5+1</t>
  </si>
  <si>
    <t>"1.NP"10+23</t>
  </si>
  <si>
    <t>998763201</t>
  </si>
  <si>
    <t>Přesun hmot procentní pro dřevostavby v objektech v přes 6 do 12 m</t>
  </si>
  <si>
    <t>1634741742</t>
  </si>
  <si>
    <t>R-7630512</t>
  </si>
  <si>
    <t xml:space="preserve">D+M akustického podhledu </t>
  </si>
  <si>
    <t>1506777100</t>
  </si>
  <si>
    <t xml:space="preserve">Poznámka k položce:_x000D_
AKUSTICKÝ SDK PODHLED ROZPTÝLENÉ KULATÉ DĚROVÁNÍ, TL. DESKY 12,5 mm_x000D_
NAD NOSNÉ PROFILI UMÍSTIT MINERÁLNÍ VATU TL. 20 mm_x000D_
VČETNĚ NOSNÉ KONSTRUKCE A PŘÍSLUŠENSTVÍ_x000D_
_x000D_
vč. podkladního roštu, vč. všech příslušenství a doplňků </t>
  </si>
  <si>
    <t>"viz. podhled POD2"123</t>
  </si>
  <si>
    <t>R-7631318</t>
  </si>
  <si>
    <t>Demontáž plechového  podhledu s dvouvrstvou nosnou kcí z ocelových profilů opláštění jednoduché</t>
  </si>
  <si>
    <t>-1162339440</t>
  </si>
  <si>
    <t>"1.NP"32</t>
  </si>
  <si>
    <t>R-7634000</t>
  </si>
  <si>
    <t xml:space="preserve">D+M kazetového podhledu vč. podkladního roštu </t>
  </si>
  <si>
    <t>-150493751</t>
  </si>
  <si>
    <t>"viz. výkres nového stavu 1.PP "1,6+3,1+1,5+0,5+1</t>
  </si>
  <si>
    <t>R-7635200</t>
  </si>
  <si>
    <t>D+M AKUSTICKÝ KULATÝ PODHLED, PR. 1200 mm</t>
  </si>
  <si>
    <t>1512161547</t>
  </si>
  <si>
    <t>Poznámka k položce:_x000D_
AKUSTICKÝ KULATÝ PODHLED, PR. 1200 mm VČETNĚ NOSNÉ KONSTRUKCE A PŘÍSLUŠENSTVÍ</t>
  </si>
  <si>
    <t>"viz. výkres podhledů-POD03"18</t>
  </si>
  <si>
    <t>766</t>
  </si>
  <si>
    <t>Konstrukce truhlářské</t>
  </si>
  <si>
    <t>766411811</t>
  </si>
  <si>
    <t>Demontáž truhlářského obložení stěn z panelů plochy do 1,5 m2</t>
  </si>
  <si>
    <t>1874594149</t>
  </si>
  <si>
    <t>"viz. výkresy bouracích prací - 1.NP"14,2*2</t>
  </si>
  <si>
    <t>766411822</t>
  </si>
  <si>
    <t>Demontáž truhlářského obložení stěn podkladových roštů</t>
  </si>
  <si>
    <t>-890080677</t>
  </si>
  <si>
    <t>R-7660011</t>
  </si>
  <si>
    <t xml:space="preserve">D+M dveří vč. ocelové zárubně a jejího nátěru - viz. D01 - vč. všech příslušenství a doplňků </t>
  </si>
  <si>
    <t>-1533247434</t>
  </si>
  <si>
    <t>R-7660012</t>
  </si>
  <si>
    <t xml:space="preserve">D+M dveří vč. ocelové zárubně a jejího nátěru - viz. D02 - vč. všech příslušenství a doplňků </t>
  </si>
  <si>
    <t>2025948681</t>
  </si>
  <si>
    <t>R-7660013</t>
  </si>
  <si>
    <t xml:space="preserve">D+M dveří vč. ocelové zárubně a jejího nátěru - viz. D03 - vč. všech příslušenství a doplňků </t>
  </si>
  <si>
    <t>-1249289371</t>
  </si>
  <si>
    <t>R-7660014</t>
  </si>
  <si>
    <t xml:space="preserve">D+M dveří vč. ocelové zárubně a jejího nátěru - viz. D04 - vč. všech příslušenství a doplňků </t>
  </si>
  <si>
    <t>2013256276</t>
  </si>
  <si>
    <t>R-7660015</t>
  </si>
  <si>
    <t xml:space="preserve">D+M dveří vč. ocelové zárubně a jejího nátěru - viz. D05 - vč. všech příslušenství a doplňků </t>
  </si>
  <si>
    <t>234627920</t>
  </si>
  <si>
    <t>R-7660016</t>
  </si>
  <si>
    <t xml:space="preserve">D+M dveří vč. ocelové zárubně a jejího nátěru - viz. D06 - vč. všech příslušenství a doplňků </t>
  </si>
  <si>
    <t>-1326651956</t>
  </si>
  <si>
    <t>R-7660018</t>
  </si>
  <si>
    <t xml:space="preserve">D+Mhliníkových dveří  - viz. D08 - vč. všech příslušenství a doplňků </t>
  </si>
  <si>
    <t>-298177342</t>
  </si>
  <si>
    <t>Poznámka k položce:_x000D_
s požární odolností v souladu s PBŘ</t>
  </si>
  <si>
    <t>R-7660021</t>
  </si>
  <si>
    <t xml:space="preserve">D+M hliníkového posuvného ona  - viz. O01  - vč. všech příslušenství a doplňků </t>
  </si>
  <si>
    <t>2106688744</t>
  </si>
  <si>
    <t>R-7660031</t>
  </si>
  <si>
    <t>D+M ZÁSTĚNA ODDĚLUJÍCÍ PISOÁROVÉ STÁNÍ, HPL - viz. T01</t>
  </si>
  <si>
    <t>1169576330</t>
  </si>
  <si>
    <t xml:space="preserve">Poznámka k položce:_x000D_
ZÁSTĚNA ODDĚLUJÍCÍ PISOÁROVÉ STÁNÍ, HPL KOMPAKTNÍ DESKA TL. 12 mm, KOTVENÍ DO STĚNY (SAMONOSNÉ)_x000D_
_x000D_
vč. kotvení a dodávky kotevních a spojovacích prvků, vč. všech příslušenství a doplňků </t>
  </si>
  <si>
    <t>R-7660032</t>
  </si>
  <si>
    <t>D+M LAMINÁTOVÁ DŘEVOTŘÍSKOVÁ STĚNA HYGIENICKÉHO ZÁZEMÍ , HPL - viz. T02</t>
  </si>
  <si>
    <t>524729198</t>
  </si>
  <si>
    <t xml:space="preserve">Poznámka k položce:_x000D_
LAMINÁTOVÁ DŘEVOTŘÍSKOVÁ STĚNA HYGIENICKÉHO ZÁZEMÍ, VÝŠKA 2100 mm, VČERNĚ DVEŘÍ - D07_x000D_
_x000D_
_x000D_
vč. kotvení a dodávky kotevních a spojovacích prvků, vč. všech příslušenství a doplňků </t>
  </si>
  <si>
    <t>R-7660033</t>
  </si>
  <si>
    <t>D+M SESTAVA LAMINÁTOVÁ DŘEVOTŘÍSKOVÁ STĚNA HYGIENICKÉHO ZÁZEMÍ,Í , HPL - viz. T03</t>
  </si>
  <si>
    <t>-1074554294</t>
  </si>
  <si>
    <t xml:space="preserve">Poznámka k položce:_x000D_
SESTAVA LAMINÁTOVÁ DŘEVOTŘÍSKOVÁ STĚNA HYGIENICKÉHO ZÁZEMÍ, VÝŠKA 2100 mm, VČERNĚ DVEŘÍ - 3 x D07_x000D_
_x000D_
vč. kotvení a dodávky kotevních a spojovacích prvků, vč. všech příslušenství a doplňků </t>
  </si>
  <si>
    <t>R-7660034</t>
  </si>
  <si>
    <t>D+M ZÁVĚSNÝ PŘEBALOVACÍ PULT, SKLÁDACÍ, S BOČNÍ OCHRANOU, NOSNOST 15 KG, KONSTRUKCE DŘEVĚNÁ - viz. T04</t>
  </si>
  <si>
    <t>-869759673</t>
  </si>
  <si>
    <t xml:space="preserve">Poznámka k položce:_x000D_
ZÁVĚSNÝ PŘEBALOVACÍ PULT, SKLÁDACÍ, S BOČNÍ OCHRANOU, NOSNOST 15 KG, KONSTRUKCE DŘEVĚNÁ_x000D_
_x000D_
SOUČÁSTÍ POLSTROVANÁ PŘEBALOVACÍ PODLOŽKA_x000D_
_x000D_
vč. kotvení a dodávky kotevních a spojovacích prvků, vč. všech příslušenství a doplňků </t>
  </si>
  <si>
    <t>R-7660035</t>
  </si>
  <si>
    <t>D+M vybavení bufetu vč. výdejního pultu  S POLICEMI, VÝKLOPNOU DESKOU - viz. výkres BUFETU</t>
  </si>
  <si>
    <t>-1481417536</t>
  </si>
  <si>
    <t>Poznámka k položce:_x000D_
vč.dvojdřezu a baterie</t>
  </si>
  <si>
    <t>R-7660036</t>
  </si>
  <si>
    <t>D+M prosklené lednice 278 l</t>
  </si>
  <si>
    <t>857577264</t>
  </si>
  <si>
    <t>R-7660039</t>
  </si>
  <si>
    <t>D+M kuchyňské linky - viz. T06 vč. dřezu a baterie - viz. v.č. D.1.1.c)04</t>
  </si>
  <si>
    <t>-846254554</t>
  </si>
  <si>
    <t>R-7662053</t>
  </si>
  <si>
    <t>Demontáž vybavení bufetu</t>
  </si>
  <si>
    <t>1280215370</t>
  </si>
  <si>
    <t>R-7665020</t>
  </si>
  <si>
    <t>Demontáž pultu</t>
  </si>
  <si>
    <t>-780664942</t>
  </si>
  <si>
    <t>R-7668052</t>
  </si>
  <si>
    <t>Demontáž schránek</t>
  </si>
  <si>
    <t>1018590085</t>
  </si>
  <si>
    <t>R-7668100</t>
  </si>
  <si>
    <t xml:space="preserve">D+M dřevěného obkladu vč. podkladního roštu, vč. všech ukončovacích lišt, vč. kotvení a dodávky kotevních a spojovacích prvků, vč. všech příslušenství a doplňků </t>
  </si>
  <si>
    <t>-1842506778</t>
  </si>
  <si>
    <t>"viz. výkres nového stavu - 1.NP"6,3*3,25+2,2*1,6*2+7,1*3,25+7,2*1+0,8*3,25</t>
  </si>
  <si>
    <t>767</t>
  </si>
  <si>
    <t>Konstrukce zámečnické</t>
  </si>
  <si>
    <t>767810811</t>
  </si>
  <si>
    <t>Demontáž mřížek větracích ocelových čtyřhranných nebo kruhových</t>
  </si>
  <si>
    <t>2125240091</t>
  </si>
  <si>
    <t>"viz. výkres bouracích prací - 1.NP"8</t>
  </si>
  <si>
    <t>998767201</t>
  </si>
  <si>
    <t>Přesun hmot procentní pro zámečnické konstrukce v objektech v do 6 m</t>
  </si>
  <si>
    <t>-1597746238</t>
  </si>
  <si>
    <t>R-7675020</t>
  </si>
  <si>
    <t>D+M ocelové výztuhy - viz. S05</t>
  </si>
  <si>
    <t>93166766</t>
  </si>
  <si>
    <t xml:space="preserve">Poznámka k položce:_x000D_
OCELOVÁ VÝSTUHA KOTVENA DO STROPNÍ KONSTRUKCE A OBVODOVÝCH STĚN_x000D_
JEKL 100/60/4 (VxŠxTL), DÉLKA 3395 mm, 2ks, BUDE ZPRACOVÁNA VÝROBNÍ DOKUMENTACE_x000D_
</t>
  </si>
  <si>
    <t>R-7675021</t>
  </si>
  <si>
    <t>D+M SESTAVA POŠTOVNÍCH SCHRÁNEK, SCHRÁNKA LEŽATÁ SE SKLAPKOU, VHOZ I VÝBĚR VPŘEDU, MATERIÁL SCHRÁNKY POZINKOVAANÁ OCEL, SOUČÁSTÍ PLASTOVÁ JMENOVKA, OSAZENÍ ZÁMKEM, PŘEDNÍ ČÁST SCHRÁNKY LAKOVANÁ V BARVĚ RAL 7016-ANTRACIT</t>
  </si>
  <si>
    <t>-104073755</t>
  </si>
  <si>
    <t xml:space="preserve">Poznámka k položce:_x000D_
viz. Z03 - 385x300x220 mm_x000D_
_x000D_
SESTAVA JE TVOŘENA 6xSCHRÁNKA SVISLE, 12xSCHRÁNKA VODOROVNĚ, SPODNÍ ŘADA SCHRÁNEK OD VÝŠKY 500mm OD PODLAHY_x000D_
vč. kotvení a dodávky kotevních a spojovacích prvků </t>
  </si>
  <si>
    <t>"viz. Z03"54</t>
  </si>
  <si>
    <t>R-7675022</t>
  </si>
  <si>
    <t>-1150687010</t>
  </si>
  <si>
    <t xml:space="preserve">Poznámka k položce:_x000D_
viz. Z03 - 385x300x110 mm_x000D_
_x000D_
SESTAVA JE TVOŘENA 6xSCHRÁNKA SVISLE, 12xSCHRÁNKA VODOROVNĚ, SPODNÍ ŘADA SCHRÁNEK OD VÝŠKY 500mm OD PODLAHY_x000D_
vč. kotvení a dodávky kotevních a spojovacích prvků </t>
  </si>
  <si>
    <t>"viz. Z03"36</t>
  </si>
  <si>
    <t>R-7675026</t>
  </si>
  <si>
    <t>D+M ocelové výztuhy - viz. S07</t>
  </si>
  <si>
    <t>-316235917</t>
  </si>
  <si>
    <t xml:space="preserve">Poznámka k položce:_x000D_
OCELOVÁ VÝSTUHA - SLOUPEK, KOTVENA DO STROPNÍ KONSTRUKCE A PODLAHY_x000D_
JEKL 60/60/4 (VxŠxTL), DÉLKA 3250 mm,_x000D_
_x000D_
</t>
  </si>
  <si>
    <t>R-7675027</t>
  </si>
  <si>
    <t>D+M bezrámové příčky 3395 x 2300 mm vč. všech systémových příslušenství a doplňků, vč. kotvení a dodávky kotevních prvků - viz. S08</t>
  </si>
  <si>
    <t>-593310236</t>
  </si>
  <si>
    <t xml:space="preserve">Poznámka k položce:_x000D_
BEZRÁMOVÁ PŘÍČKA VÝŠKY 2300 mm, JEDNODUCHÉ ZASKLENÍ, MIN. NEPRŮZVUČNOST 37dB_x000D_
TL. SKLA 12 mm, VČETNĚ DVEŘNÍHO KŘÍDLA 8_x000D_
_x000D_
</t>
  </si>
  <si>
    <t>R-7678230</t>
  </si>
  <si>
    <t>D+M REVIZNÍ DVÍŘKA DO PODHLEDU, OTVÍRÁNÍ A ZAVÍRÁNÍ TLAČNÝMI ZÁMKY, DVÍŘKA OPATŘENA BEZPEČNOSTNÍM LANKEM, MINIMÁLNÍ SPÁRA - viz. Z04</t>
  </si>
  <si>
    <t>-959097771</t>
  </si>
  <si>
    <t>R-7678231</t>
  </si>
  <si>
    <t>D+M RLAMELOVÉ REVIZNÍ DVÍŘKA DO PODHLEDU (ROZMĚRY JEDNOTLIVÝCH LAMEL 500x2125 mm, CELKOVÝ POČET SKLÁDACÍCH LAMEL 6ks, SKLÁDÁNÍ SMĚREM K PAVILONU A4)- viz. Z05</t>
  </si>
  <si>
    <t>-1384508112</t>
  </si>
  <si>
    <t>R-7678232</t>
  </si>
  <si>
    <t>D+M LAMELOVÉ REVIZNÍ DVÍŘKA DO PODHLEDU (ROZMĚRY JEDNOTLIVÝCH LAMEL 500x900 mm, CELKOVÝ POČET SKLÁDACÍCH LAMEL 4ks, SKLÁDÁNÍ SMĚREM KE STĚNĚ)- viz. Z06</t>
  </si>
  <si>
    <t>-1528355125</t>
  </si>
  <si>
    <t>R-7678901</t>
  </si>
  <si>
    <t>D+M PHP HASEBNÍ SCHOPNOST 21A - vč. revize - viz. Z07</t>
  </si>
  <si>
    <t>-280639013</t>
  </si>
  <si>
    <t>R-7678902</t>
  </si>
  <si>
    <t>D+M POPISOVÉ CEDULU JEDNOTLIVÝCH PAVILONŮ - viz. Z08</t>
  </si>
  <si>
    <t>-1265250867</t>
  </si>
  <si>
    <t>R-7678903</t>
  </si>
  <si>
    <t>ZPĚTNÁ MONTÁŽ INFORMAČNÍ TABULE - viz. Z09</t>
  </si>
  <si>
    <t>1575126696</t>
  </si>
  <si>
    <t xml:space="preserve">Poznámka k položce:_x000D_
vč. kotfvení a dodávky kotevních prvků </t>
  </si>
  <si>
    <t>R-7678904</t>
  </si>
  <si>
    <t>POTRUBÍ VYTÁPĚNÍ BUDE OPATŘENO 3-MI VRSTVAMI NÁTĚRU PRO OTOPNÁ TĚLESA V BARVĚ BÍLÁ (RAL 9010), vč. dodávky barvy</t>
  </si>
  <si>
    <t>115832706</t>
  </si>
  <si>
    <t>Poznámka k položce:_x000D_
viz. Z10</t>
  </si>
  <si>
    <t>R-7678905</t>
  </si>
  <si>
    <t>D+M ELEKTRICKÁ ROLETA SE ZÁMKEM vč. všech příslušenství a doplňků  - viz,. Z11</t>
  </si>
  <si>
    <t>-228005753</t>
  </si>
  <si>
    <t>R-7678906</t>
  </si>
  <si>
    <t>D+M DILATAČNÍ PROFILI MEZI JEDNOTLIVÝMI PIVILONY - viz. Z12</t>
  </si>
  <si>
    <t>1335813416</t>
  </si>
  <si>
    <t>R-7678907</t>
  </si>
  <si>
    <t>D+M OCELOVÁ KONSTRUKCE - PODSTAVEC PRO KONDENZAČNÍ JEDNOTKU (RÁM + NOHY), vč. povrchové úpravy</t>
  </si>
  <si>
    <t>180276173</t>
  </si>
  <si>
    <t xml:space="preserve">Poznámka k položce:_x000D_
viz. Z13, vč. kotvení a dodávky kotevních prvků </t>
  </si>
  <si>
    <t>771</t>
  </si>
  <si>
    <t>Podlahy z dlaždic</t>
  </si>
  <si>
    <t>771111011</t>
  </si>
  <si>
    <t>Vysátí podkladu před pokládkou dlažby</t>
  </si>
  <si>
    <t>717515871</t>
  </si>
  <si>
    <t>771121011</t>
  </si>
  <si>
    <t>Nátěr penetrační na podlahu</t>
  </si>
  <si>
    <t>1051331308</t>
  </si>
  <si>
    <t>771151024</t>
  </si>
  <si>
    <t>Samonivelační stěrka podlah pevnosti 30 MPa tl přes 8 do 10 mm</t>
  </si>
  <si>
    <t>985136432</t>
  </si>
  <si>
    <t>771574432</t>
  </si>
  <si>
    <t>Montáž podlah keramických reliéfních nebo z dekorů lepených cementovým flexibilním lepidlem přes 0,5 do 2 ks/m2</t>
  </si>
  <si>
    <t>-1849035879</t>
  </si>
  <si>
    <t>"podlaha PODL 1 PODL 2"425-34</t>
  </si>
  <si>
    <t>59761102</t>
  </si>
  <si>
    <t>dlažba keramická slinutá mrazuvzdorná  s jedním rozměrem přes 800 do 1200mm tl do 10mm přes 0,5 do 2ks/m2</t>
  </si>
  <si>
    <t>-1457152402</t>
  </si>
  <si>
    <t>391*1,15 'Přepočtené koeficientem množství</t>
  </si>
  <si>
    <t>771591112</t>
  </si>
  <si>
    <t>Izolace pod dlažbu nátěrem nebo stěrkou ve dvou vrstvách</t>
  </si>
  <si>
    <t>1535800374</t>
  </si>
  <si>
    <t>998771201</t>
  </si>
  <si>
    <t>Přesun hmot procentní pro podlahy z dlaždic v objektech v do 6 m</t>
  </si>
  <si>
    <t>4311086</t>
  </si>
  <si>
    <t>776</t>
  </si>
  <si>
    <t>Podlahy povlakové</t>
  </si>
  <si>
    <t>998776201</t>
  </si>
  <si>
    <t>Přesun hmot procentní pro podlahy povlakové v objektech v do 6 m</t>
  </si>
  <si>
    <t>-849340957</t>
  </si>
  <si>
    <t>R-7760020</t>
  </si>
  <si>
    <t xml:space="preserve">DM čisticí zóny vč. lepeníé a dodávky lepidla, vč. kobercových lišt </t>
  </si>
  <si>
    <t>252266764</t>
  </si>
  <si>
    <t>781</t>
  </si>
  <si>
    <t>Dokončovací práce - obklady</t>
  </si>
  <si>
    <t>117</t>
  </si>
  <si>
    <t>781121011</t>
  </si>
  <si>
    <t>Nátěr penetrační na stěnu</t>
  </si>
  <si>
    <t>157102064</t>
  </si>
  <si>
    <t>"viz. výkres nového stavu -1.NP"(7,4+12,6+7,06+13,05+5,6+4,3+7,5+9,6+8,2+8,5+5,3+5,7)*2,1</t>
  </si>
  <si>
    <t>-(0,8*2*3+0,8*2*2+0,8*2+0,8*2+0,7*2+0,8*2+0,7*2+0,8*2*2+0,7*2+0,9*2+0,8*2+0,8*2+0,7*2*2)</t>
  </si>
  <si>
    <t>23,5*3,25+0,8*3,25+6,85*0,95</t>
  </si>
  <si>
    <t>-(0,8*2*4+0,9*2+1,7*2)</t>
  </si>
  <si>
    <t>781131112</t>
  </si>
  <si>
    <t>Izolace pod obklad nátěrem nebo stěrkou ve dvou vrstvách</t>
  </si>
  <si>
    <t>-1830163877</t>
  </si>
  <si>
    <t>"viz. výkres nového stavu -1.NP"(7,4+12,6+7,06+13,05+5,6+4,3+7,5+9,6+8,2+8,5+5,3+5,7)*0,3</t>
  </si>
  <si>
    <t>119</t>
  </si>
  <si>
    <t>781131264</t>
  </si>
  <si>
    <t>Izolace pod obklad těsnícími pásy mezi podlahou a stěnou</t>
  </si>
  <si>
    <t>1466636386</t>
  </si>
  <si>
    <t>"viz. výkres nového stavu -1.NP"(7,4+12,6+7,06+13,05+5,6+4,3+7,5+9,6+8,2+8,5+5,3+5,7)</t>
  </si>
  <si>
    <t>781472212</t>
  </si>
  <si>
    <t>Montáž obkladů keramických hladkých lepených cementovým flexibilním lepidlem přes 0,5 do 2 ks/m2</t>
  </si>
  <si>
    <t>-1283264199</t>
  </si>
  <si>
    <t>121</t>
  </si>
  <si>
    <t>59761141</t>
  </si>
  <si>
    <t>dlažba keramická slinutá mrazuvzdorná R9/A povrch hladký/matný tl do 10mm přes 0,5 do 2ks/m2</t>
  </si>
  <si>
    <t>-138091836</t>
  </si>
  <si>
    <t>244,984*1,2 'Přepočtené koeficientem množství</t>
  </si>
  <si>
    <t>998781201</t>
  </si>
  <si>
    <t>Přesun hmot procentní pro obklady keramické v objektech v do 6 m</t>
  </si>
  <si>
    <t>-1685576513</t>
  </si>
  <si>
    <t>784</t>
  </si>
  <si>
    <t>Dokončovací práce - malby a tapety</t>
  </si>
  <si>
    <t>123</t>
  </si>
  <si>
    <t>784181111</t>
  </si>
  <si>
    <t>Základní silikátová jednonásobná bezbarvá penetrace podkladu v místnostech v do 3,80 m</t>
  </si>
  <si>
    <t>-1797314968</t>
  </si>
  <si>
    <t>784221101</t>
  </si>
  <si>
    <t>Dvojnásobné bílé malby ze směsí za sucha dobře otěruvzdorných v místnostech do 3,80 m</t>
  </si>
  <si>
    <t>1242851819</t>
  </si>
  <si>
    <t>125</t>
  </si>
  <si>
    <t>R-7842211</t>
  </si>
  <si>
    <t>Nátěr/nástřik betonového stropu - barva černá, vč. dodávky bervy , vč. přípravy podkladu (očištění, obroušení výstupků, penetrace)</t>
  </si>
  <si>
    <t>-206223874</t>
  </si>
  <si>
    <t>"nad akustickým podhledem v části před bufetem"72</t>
  </si>
  <si>
    <t xml:space="preserve">005 - Ostatní a vedlejší náklady </t>
  </si>
  <si>
    <t>VRN1 - Průzkumné, geodetické a projektové práce</t>
  </si>
  <si>
    <t>VRN3 - Zařízení staveniště</t>
  </si>
  <si>
    <t>Pol213.1</t>
  </si>
  <si>
    <t xml:space="preserve">Stanovisko  TIČR </t>
  </si>
  <si>
    <t>1042409803</t>
  </si>
  <si>
    <t>VRN1</t>
  </si>
  <si>
    <t>Průzkumné, geodetické a projektové práce</t>
  </si>
  <si>
    <t>013254001</t>
  </si>
  <si>
    <t xml:space="preserve">Výrobní a dílenská dokumentace </t>
  </si>
  <si>
    <t>1024</t>
  </si>
  <si>
    <t>807300913</t>
  </si>
  <si>
    <t xml:space="preserve">Poznámka k položce:_x000D_
_x000D_
_x000D_
_x000D_
_x000D_
_x000D_
_x000D_
_x000D_
</t>
  </si>
  <si>
    <t>013254002</t>
  </si>
  <si>
    <t>Dokumentace skutečného provedení stavby</t>
  </si>
  <si>
    <t>-1124509677</t>
  </si>
  <si>
    <t>013254101</t>
  </si>
  <si>
    <t xml:space="preserve">Monitoring v průběhu výstavby </t>
  </si>
  <si>
    <t>-1854298352</t>
  </si>
  <si>
    <t xml:space="preserve">Poznámka k položce:_x000D_
_x000D_
_x000D_
Fotodokumentace před zahájením stavby, v průběhu stavby, se zřetelem též na zabudované konstrukce, a při přejímce stavby_x000D_
</t>
  </si>
  <si>
    <t>VRN3</t>
  </si>
  <si>
    <t>Zařízení staveniště</t>
  </si>
  <si>
    <t>R-0321030</t>
  </si>
  <si>
    <t xml:space="preserve">Zařízení staveniště - zřízení, provoz, odstranění </t>
  </si>
  <si>
    <t>-996114504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</si>
  <si>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Zajištění bezpečného příjezdu a přístupu na staveniště vč. dopravního zmnačení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 ._x000D_
_x000D_
Součástí jsou také náklady na personální zajištění stavby (Náklady na pracovníky - náklady na mzdy stavbyvedoucích, přípraváře, projektového manažera, případně dalších osob)_x000D_
</t>
  </si>
  <si>
    <t xml:space="preserve">004 - Vzduchotechnika </t>
  </si>
  <si>
    <t>D1 - REKAPITULACE</t>
  </si>
  <si>
    <t>REKAPITULACE</t>
  </si>
  <si>
    <t>-</t>
  </si>
  <si>
    <t>Doprava (zařízení / materiál / pracovníci apod.)</t>
  </si>
  <si>
    <t>kpl</t>
  </si>
  <si>
    <t>-.1</t>
  </si>
  <si>
    <t>Přesun hmot (max. hmotnost břemene 130kg)</t>
  </si>
  <si>
    <t>-.2</t>
  </si>
  <si>
    <t>Lešení a jeřábová technika</t>
  </si>
  <si>
    <t>-.3</t>
  </si>
  <si>
    <t>Komplexní vyzkoušení zařízení, oživení a vyregulování zařízení</t>
  </si>
  <si>
    <t>-.4</t>
  </si>
  <si>
    <t>Vypracování protokolu o proměření a vyregulování</t>
  </si>
  <si>
    <t>-.5</t>
  </si>
  <si>
    <t>Zaškolení obsluhy</t>
  </si>
  <si>
    <t>-.6</t>
  </si>
  <si>
    <t>Vypracování provozních předpisů</t>
  </si>
  <si>
    <t>-.7</t>
  </si>
  <si>
    <t>Projekt skutečného provedení</t>
  </si>
  <si>
    <t>004.1 - Vzduchotechnika - zařízení 1</t>
  </si>
  <si>
    <t>D1 - ZAŘÍZENÍ Č.1 – VĚTRÁNÍ OBCHODNÍCH JEDNOTEK</t>
  </si>
  <si>
    <t>ZAŘÍZENÍ Č.1 – VĚTRÁNÍ OBCHODNÍCH JEDNOTEK</t>
  </si>
  <si>
    <t>1.01</t>
  </si>
  <si>
    <t>Vzduchotechnická / rekuperační jednotka pro přívod / odvod vzduchu, splňující požadavky nařízení č.1253/2014 (Ekodesign 2018), vnitřní / podstropní provedení, Vp=580m3/h / dp=300Pa, Vo=580m3/h / dp=300Pa, protiproudý rekuperátor s účinností 80% (suchá), v</t>
  </si>
  <si>
    <t>MaR - kompletní systém měření a regulace pro zařízení č. 1 - externí rozvaděč ve vnitřním provedení (délka kabelů 6m) , dálkový ovladač s displayem, řízení otáček ventilátorů (EC motory), regulace EI ohřívače, kompletní sada teplotních čidel, manostaty př</t>
  </si>
  <si>
    <t>1.02</t>
  </si>
  <si>
    <t>Tlumič hluku do 4-hranného potrubí 300x300, délka 1000, včetně pláště, jádrový - 1x jádro 300/300/1000, s náběhovou hranou, útlum v pásmu 250Hz = 17.3[dB], akustický výkon tlumiče v pásmu 250Hz = 10.3[dB], tlaková ztráta tlumiče = 5.4Pa (580m3/h)</t>
  </si>
  <si>
    <t>1.03</t>
  </si>
  <si>
    <t>Koncový prvek pro sání/odfuk vzduchu - protidešťová žaluzie 500x400 (přesný rozměr upřesnit při montáži - při zachování průtočné plochy), se sítem proti ptactvu, barevné provedení žaluzie RAL7016/antracit (před zadáním do výroby musí být odstín vyvzorková</t>
  </si>
  <si>
    <t>1.04</t>
  </si>
  <si>
    <t>Vyúsť s vířivým výtokem vzduchu, čelní deska kruhová velikosti 500, 24x stavitelná lamela, včetně připojovací skříně (plenumboxu) s roznášecím prvkem, vodorovné napojení - připojovací hrdlo DN200 s regulací průtoku vzduchu, barevné provedení čelní desky R</t>
  </si>
  <si>
    <t>1.05</t>
  </si>
  <si>
    <t>Vyúsť s vířivým výtokem vzduchu - pouze čelní deska kruhová velikosti 500 (přefukový prvek do podhledu), 24x stavitelná lamela, barevné provedení čelní desky RAL9010/bílá (před zadáním do výroby musí být odstín vyvzorkován a odsouhlasen objednatelem)</t>
  </si>
  <si>
    <t>1.06</t>
  </si>
  <si>
    <t>Krycí mřížka - síto 300x300, okna min 10x10, barevné provedení pozink.</t>
  </si>
  <si>
    <t>1.07</t>
  </si>
  <si>
    <t>Regulační klapka do 4-hranného potrubí 300x300, ruční ovládání</t>
  </si>
  <si>
    <t>Čtyřhranné potrubí, do obvodu 1800mm, včetně tvarovek 60%, pozink. provedení, třída těsnosti C dle EN1507</t>
  </si>
  <si>
    <t>Kruhové potrubí, do DN250mm, včetně tvarovek 70%, s těsněním, pozink. provedení, třída těsnosti D dle EN12237</t>
  </si>
  <si>
    <t>bm</t>
  </si>
  <si>
    <t>Potrubí flexibilní, s termoakustickou izolací, s parozábranou, do průměru DN200</t>
  </si>
  <si>
    <t>Termoakustická izolace do vnitřního prostředí - syntetický kaučuk tl. 32mm, samolep, Al povrchová úprava</t>
  </si>
  <si>
    <t>Termoakustická izolace do vnitřního prostředí - syntetický kaučuk tl. 19mm, samolep, Al povrchová úprava</t>
  </si>
  <si>
    <t>Montážní, kotvící a spojovací materiál</t>
  </si>
  <si>
    <t>kg</t>
  </si>
  <si>
    <t>004.2 - Vzduchotechnika - zařízení 2</t>
  </si>
  <si>
    <t>D1 - ZAŘÍZENÍ Č.2 – VĚTRÁNÍ HYGIENICKÉHO ZÁZEMÍ</t>
  </si>
  <si>
    <t>ZAŘÍZENÍ Č.2 – VĚTRÁNÍ HYGIENICKÉHO ZÁZEMÍ</t>
  </si>
  <si>
    <t>2.01</t>
  </si>
  <si>
    <t>Regulátor konstantního průtoku vzduchu, do 4-hranného potrubí velikosti 300x200, pro nízké rychlosti (V=690m3/h)</t>
  </si>
  <si>
    <t>2.02</t>
  </si>
  <si>
    <t>Dýza s dalekým dosahem, velikosti DN125, ručně stavitelná, barevné provedení dýzy RAL9010/bílá (před zadáním do výroby musí být odstín vyvzorkován a odsouhlasen objednatelem)</t>
  </si>
  <si>
    <t>2.03</t>
  </si>
  <si>
    <t>Talířový ventil DN160, včetně zděře, barevné provedení ventilu RAL9010</t>
  </si>
  <si>
    <t>2.04</t>
  </si>
  <si>
    <t>Talířový ventil DN125, včetně zděře, barevné provedení ventilu RAL9010</t>
  </si>
  <si>
    <t>2.05</t>
  </si>
  <si>
    <t>Stěnová mřížka 600x300, rozteč lamel 12.5mm, skryté uchycení, barevné provedení mřížky RAL9010/bílá (před zadáním do výroby musí být odstín vyvzorkován a odsouhlasen objednatelem)</t>
  </si>
  <si>
    <t>Kruhové potrubí, do DN160mm, včetně tvarovek 60%, s těsněním, pozink. provedení, třída těsnosti D dle EN12237</t>
  </si>
  <si>
    <t>Potrubí flexibilní, s termoakustickou izolací, s parozábranou, do průměru DN160</t>
  </si>
  <si>
    <t>004.3 - Vzduchotechnika - zařízení 3</t>
  </si>
  <si>
    <t>D1 - ZAŘÍZENÍ Č.3 – VĚTRÁNÍ PROVOZNÍHO ZÁZEMÍ</t>
  </si>
  <si>
    <t>ZAŘÍZENÍ Č.3 – VĚTRÁNÍ PROVOZNÍHO ZÁZEMÍ</t>
  </si>
  <si>
    <t>3.01</t>
  </si>
  <si>
    <t>Vzduchotechnická / rekuperační jednotka pro přívod / odvod vzduchu, splňující požadavky nařízení č.1253/2014 (Ekodesign 2018), vnitřní / podstropní provedení, Vp=100m3/h / dp=200Pa, Vo=100m3/h / dp=200Pa, protiproudý rekuperátor s účinností 80% (suchá), 2</t>
  </si>
  <si>
    <t>3.02</t>
  </si>
  <si>
    <t>Elektrický dohřívač do kruhového potrubí DN125, Qt=0.9kW/230V, včetně regulátoru výkonu / prvků ochrany / příslušenství</t>
  </si>
  <si>
    <t>3.03</t>
  </si>
  <si>
    <t>Regulační / uzavírací klapka do kruhového potrubí DN125, těsná, s přípravou pro osazení servopohonu</t>
  </si>
  <si>
    <t>MaR - kompletní systém měření a regulace pro zařízení č. 3 - integrovaný rozvaděč ve vnitřním provedení (v jednotce) , dálkový ovladač s displayem, řízení otáček ventilátorů (EC motory), regulace EI ohřívače, kompletní sada teplotních čidel, manostaty pří</t>
  </si>
  <si>
    <t>3.04</t>
  </si>
  <si>
    <t>Tlumič hluku do kruhového potrubíi DN125, L=600, plášť tlumiče z galvanizovaného plechu</t>
  </si>
  <si>
    <t>3.05</t>
  </si>
  <si>
    <t>Tlumič hluku do kruhového potrubíi DN125, flexibilní / ohebný, L=1000</t>
  </si>
  <si>
    <t>3.06</t>
  </si>
  <si>
    <t>Vyúsť s vířivým výtokem vzduchu, čelní deska kruhová velikosti 300, 8x stavitelná lamela, včetně připojovací skříně (plenumboxu) s roznášecím prvkem, vodorovné napojení - připojovací hrdlo DN160 s regulací průtoku vzduchu, barevné provedení čelní desky RA</t>
  </si>
  <si>
    <t>3.07</t>
  </si>
  <si>
    <t>3.08</t>
  </si>
  <si>
    <t>Stěnová mřížka 500x200, rozteč lamel 12.5mm, skryté uchycení, barevné provedení mřížky RAL9010/bílá (před zadáním do výroby musí být odstín vyvzorkován a odsouhlasen objednatelem)</t>
  </si>
  <si>
    <t>3.09</t>
  </si>
  <si>
    <t>Stěnová mřížka 300x300, rozteč lamel 12.5mm, skryté uchycení, barevné provedení mřížky RAL9010/bílá (před zadáním do výroby musí být odstín vyvzorkován a odsouhlasen objednatelem)</t>
  </si>
  <si>
    <t>Čtyřhranné potrubí, do obvodu 1400mm, včetně tvarovek 60%, pozink. provedení, třída těsnosti C dle EN1507</t>
  </si>
  <si>
    <t>Kruhové potrubí, do DN160mm, včetně tvarovek 70%, s těsněním, pozink. provedení, třída těsnosti D dle EN12237</t>
  </si>
  <si>
    <t>004.4 - Vzduchotechnika - zařízení 4</t>
  </si>
  <si>
    <t>D1 - ZAŘÍZENÍ Č.4 – KLIMATIZACE BUFETU</t>
  </si>
  <si>
    <t>ZAŘÍZENÍ Č.4 – KLIMATIZACE BUFETU</t>
  </si>
  <si>
    <t>4.01</t>
  </si>
  <si>
    <t xml:space="preserve">Venkovní kondenzační jednotka systému VRV, invertorová technologie, jmenovitý chladící / topný výkon = 15.5/18.0kW, připojovací Cu potrubí 9.52/19.05, SEER / SCOP =7.75 / 4.90, chladivo R410A, jmenovitý el. příkon dle Euroventu - chlazení / topení = 5.74 </t>
  </si>
  <si>
    <t>Chladivo R410A - doplnění systému (kondenzační jednotka částečně předplněna)</t>
  </si>
  <si>
    <t>4.02</t>
  </si>
  <si>
    <t xml:space="preserve">Vnitřní klimatizační jednotka systému VRV, kazetová - kruhová, Qch/Qt=7.1/8.0kW, včetně bílého čelního panelu, připojovací Cu potrubí 9.52/15.88, el. příkon 30W/230V, průměr potrubí pro odvod kondenzátu 32/25, rozměry KJ DN974 / výška 281, rozměry panelu </t>
  </si>
  <si>
    <t>4.03</t>
  </si>
  <si>
    <t>Vnitřní klimatizační jednotka systému VRV, kazetová - 4hranná Qch/Qt=3.6/4.0kW, včetně bílého čelního panelu, připojovací Cu potrubí 6.35/12.70, el. příkon 30W/230V, průměr potrubí pro odvod kondenzátu 32/25, rozměry KJ 575x575 / výška 250, rozměry panelu</t>
  </si>
  <si>
    <t>Nástěnný / dálkový ovladač pro klima jednotku, provedení s LCD displeyem, včetně komunikační kabeláže v délce cca 30m</t>
  </si>
  <si>
    <t>Rozbočovač chladiva systému VRV - refnet (kapalina/plyn), do 9.52/19.05mm, pro chladivo R410A, kaučuková izolace</t>
  </si>
  <si>
    <t>Cu potrubí chladiva R410A (kapalina/plyn), dimenze 9.52/19.05, kaučuková izolace, komunikační kabeláž</t>
  </si>
  <si>
    <t>Cu potrubí chladiva R410A (kapalina/plyn), dimenze 9.52/15.88, kaučuková izolace, komunikační kabeláž</t>
  </si>
  <si>
    <t>Cu potrubí chladiva R410A (kapalina/plyn), dimenze 6.35/12.70, kaučuková izolace, komunikační kabeláž</t>
  </si>
  <si>
    <t>Instalační žlab pro vedení Cu potrubí + kabeláže v exteriéru, provedení pozink, celokrytový</t>
  </si>
  <si>
    <t>Instalační žlab pro vedení Cu potrubí + kabeláže v interiéru provedení pozink, drátový</t>
  </si>
  <si>
    <t>-.8</t>
  </si>
  <si>
    <t>004.5 - Vzduchotechnika - zařízení 5</t>
  </si>
  <si>
    <t>D1 - ZAŘÍZENÍ Č.5 – DEMONTÁŽE STÁVAJÍCÍ VZT</t>
  </si>
  <si>
    <t>ZAŘÍZENÍ Č.5 – DEMONTÁŽE STÁVAJÍCÍ VZT</t>
  </si>
  <si>
    <t>Demontáž stávajícího potrubí VZT, včetně koncových prvků a příslušenství</t>
  </si>
  <si>
    <t>Odvoz + ekologická likvidace stávajícího potrubí VZT, včetně koncových prvků a příslušenství</t>
  </si>
  <si>
    <t xml:space="preserve">011 - Stavební část - úprava servrovny </t>
  </si>
  <si>
    <t>Statutární město Karviná</t>
  </si>
  <si>
    <t>ATRIS s.r.o.</t>
  </si>
  <si>
    <t>611131101</t>
  </si>
  <si>
    <t>Cementový postřik vnitřních stropů nanášený celoplošně ručně</t>
  </si>
  <si>
    <t>CS ÚRS 2024 02</t>
  </si>
  <si>
    <t>881431320</t>
  </si>
  <si>
    <t>611135101</t>
  </si>
  <si>
    <t>Hrubá výplň rýh ve stropech maltou jakékoli šířky rýhy</t>
  </si>
  <si>
    <t>-121581073</t>
  </si>
  <si>
    <t>"po vybouraných příčkách "(5,65+2,175+1)*0,15*0,2</t>
  </si>
  <si>
    <t>611321141</t>
  </si>
  <si>
    <t>Vápenocementová omítka štuková dvouvrstvá vnitřních stropů rovných nanášená ručně</t>
  </si>
  <si>
    <t>-1989870900</t>
  </si>
  <si>
    <t>611321191</t>
  </si>
  <si>
    <t>Příplatek k vápenocementové omítce vnitřních stropů za každých dalších 5 mm tloušťky ručně</t>
  </si>
  <si>
    <t>1846162461</t>
  </si>
  <si>
    <t>40*6</t>
  </si>
  <si>
    <t>2113280604</t>
  </si>
  <si>
    <t>"viz. výkresy bouracích prací"13*3,5+28*3,5</t>
  </si>
  <si>
    <t>-1870495200</t>
  </si>
  <si>
    <t>5*3,5*0,3</t>
  </si>
  <si>
    <t>612321141</t>
  </si>
  <si>
    <t>Vápenocementová omítka štuková dvouvrstvá vnitřních stěn nanášená ručně</t>
  </si>
  <si>
    <t>388802350</t>
  </si>
  <si>
    <t>-695636155</t>
  </si>
  <si>
    <t>143,5*6</t>
  </si>
  <si>
    <t>1789868682</t>
  </si>
  <si>
    <t>1659227581</t>
  </si>
  <si>
    <t>"po vybourané výtahové šachtě"1,5*2,1*0,2</t>
  </si>
  <si>
    <t>632450134</t>
  </si>
  <si>
    <t>Vyrovnávací cementový potěr tl přes 40 do 50 mm ze suchých směsí provedený v ploše</t>
  </si>
  <si>
    <t>2086500486</t>
  </si>
  <si>
    <t>"viz. půdorys 1.PP "(31+9)*2</t>
  </si>
  <si>
    <t>949101112</t>
  </si>
  <si>
    <t>Lešení pomocné pro objekty pozemních staveb s lešeňovou podlahou v přes 1,9 do 3,5 m zatížení do 150 kg/m2</t>
  </si>
  <si>
    <t>-773276790</t>
  </si>
  <si>
    <t>853962636</t>
  </si>
  <si>
    <t>-1771094396</t>
  </si>
  <si>
    <t>"viz. výkres bouracích prací"5,65*3,5+2,175*3,5+1*3,5</t>
  </si>
  <si>
    <t>962032230</t>
  </si>
  <si>
    <t>Bourání zdiva z cihel pálených nebo vápenopískových na MV nebo MVC do 1 m3</t>
  </si>
  <si>
    <t>-349145664</t>
  </si>
  <si>
    <t>"viz. výkresy bouracích prací"(1,5*2+2,1)*3,5*0,3</t>
  </si>
  <si>
    <t>965045112</t>
  </si>
  <si>
    <t>Bourání potěrů cementových nebo pískocementových tl do 50 mm pl do 4 m2</t>
  </si>
  <si>
    <t>703291990</t>
  </si>
  <si>
    <t>"viz. půdorys bouracích prací "(31+9)*2</t>
  </si>
  <si>
    <t>-1305814251</t>
  </si>
  <si>
    <t>"viz. výkres bouracích prací "0,8*2*4</t>
  </si>
  <si>
    <t>978011191</t>
  </si>
  <si>
    <t>Otlučení (osekání) vnitřní vápenné nebo vápenocementové omítky stropů v rozsahu přes 50 do 100 %</t>
  </si>
  <si>
    <t>1587271</t>
  </si>
  <si>
    <t>"viz. výkresy bouracích prací"9+31</t>
  </si>
  <si>
    <t>748146287</t>
  </si>
  <si>
    <t>R-9652030</t>
  </si>
  <si>
    <t>Odstranění výtahové šachty vč. technologie</t>
  </si>
  <si>
    <t>-909956739</t>
  </si>
  <si>
    <t>1660974716</t>
  </si>
  <si>
    <t>1043756935</t>
  </si>
  <si>
    <t>34,393*10 'Přepočtené koeficientem množství</t>
  </si>
  <si>
    <t>705769817</t>
  </si>
  <si>
    <t>1272915296</t>
  </si>
  <si>
    <t>34,393*19 'Přepočtené koeficientem množství</t>
  </si>
  <si>
    <t>-1406578298</t>
  </si>
  <si>
    <t>997013813</t>
  </si>
  <si>
    <t>Poplatek za uložení na skládce (skládkovné) stavebního odpadu z plastických hmot kód odpadu 17 02 03</t>
  </si>
  <si>
    <t>1127934900</t>
  </si>
  <si>
    <t>1344618648</t>
  </si>
  <si>
    <t>611626611</t>
  </si>
  <si>
    <t>-383923390</t>
  </si>
  <si>
    <t>R-7250010</t>
  </si>
  <si>
    <t>Zaslepení rozvodů ZDT</t>
  </si>
  <si>
    <t>892465881</t>
  </si>
  <si>
    <t>766691914</t>
  </si>
  <si>
    <t>Vyvěšení nebo zavěšení dřevěných křídel dveří pl do 2 m2</t>
  </si>
  <si>
    <t>-56036744</t>
  </si>
  <si>
    <t>R-7660090</t>
  </si>
  <si>
    <t xml:space="preserve">D+M dveří D01 protipožárních vč. dodávky a montáže ocelové protipožární zárubně, vč. nátěru zárubně </t>
  </si>
  <si>
    <t>-1367061942</t>
  </si>
  <si>
    <t>Poznámka k položce:_x000D_
DŘEVĚNÉ PROTIPOŽÁRNÍ_x000D_
DVEŘE V OCELOVÉ_x000D_
ZÁRUBNI, DVEŘE BUDOU_x000D_
DEKOROVĚ SJEDNOCENY S_x000D_
OKOLNÍMI DVEŘMÍ - BARVA_x000D_
BÍLÁ, POŽÁRNÍ ODOLNOST_x000D_
DVEŘÍ EI 30_x000D_
DP3+SAMOZAVÍRAČ, DVEŘE_x000D_
S FAB ZÁMKEM (GENERÁLNÍ_x000D_
KLÍČ) - ROZMĚR 800/1970_x000D_
MM_x000D_
_x000D_
vč. samozavírače</t>
  </si>
  <si>
    <t>R-7660094</t>
  </si>
  <si>
    <t xml:space="preserve">D+M dveří D02  vč. dodávky a montáže ocelové  zárubně, vč. nátěru zárubně </t>
  </si>
  <si>
    <t>33352577</t>
  </si>
  <si>
    <t>Poznámka k položce:_x000D_
DŘEVĚNÉ DVEŘE V_x000D_
OCELOVÉ ZÁRUBNI, DVEŘE_x000D_
BUDOU DEKOROVĚ_x000D_
SJEDNOCENY S OKOLNÍMI_x000D_
DVEŘMÍ - BARVA BÍLÁ,_x000D_
DVEŘE S FAB ZÁMKEM_x000D_
(GENERÁLNÍ KLÍČ) -_x000D_
ROZMĚR 800/1970 MM</t>
  </si>
  <si>
    <t>R-7665098</t>
  </si>
  <si>
    <t>D+M NOVÁ VNITŘNÍ HLINÍKOVÁ HORIZONTÁLNÍ ŽALUZIE - BARVA STŘÍBRNÁ 3,6x1,8 m</t>
  </si>
  <si>
    <t>889499702</t>
  </si>
  <si>
    <t>767661811</t>
  </si>
  <si>
    <t>Demontáž mříží pevných nebo otevíravých</t>
  </si>
  <si>
    <t>-301894985</t>
  </si>
  <si>
    <t>"viz. výkres bouracích prací"0,9*2,1</t>
  </si>
  <si>
    <t>776111112</t>
  </si>
  <si>
    <t>Broušení betonového podkladu povlakových podlah</t>
  </si>
  <si>
    <t>-1501516993</t>
  </si>
  <si>
    <t>"viz. půdorys 1.PP"31+9</t>
  </si>
  <si>
    <t>776111311</t>
  </si>
  <si>
    <t>Vysátí podkladu povlakových podlah</t>
  </si>
  <si>
    <t>248554758</t>
  </si>
  <si>
    <t>776121112</t>
  </si>
  <si>
    <t>Vodou ředitelná penetrace savého podkladu povlakových podlah</t>
  </si>
  <si>
    <t>877911229</t>
  </si>
  <si>
    <t>776141122</t>
  </si>
  <si>
    <t>Stěrka podlahová nivelační pro vyrovnání podkladu povlakových podlah pevnosti 30 MPa tl přes 3 do 5 mm</t>
  </si>
  <si>
    <t>-2107319532</t>
  </si>
  <si>
    <t>776201812</t>
  </si>
  <si>
    <t>Demontáž lepených povlakových podlah s podložkou ručně</t>
  </si>
  <si>
    <t>-1396543879</t>
  </si>
  <si>
    <t>776410811</t>
  </si>
  <si>
    <t>Odstranění soklíků a lišt pryžových nebo plastových</t>
  </si>
  <si>
    <t>-1648760785</t>
  </si>
  <si>
    <t>"viz. výkresy bouracích prací"12,5+27</t>
  </si>
  <si>
    <t>-899217582</t>
  </si>
  <si>
    <t>R-7760900</t>
  </si>
  <si>
    <t>D+ M antistatický vinyl lepený vč. dodávky lepidla, vč. dodávky a montáže soklových lišt</t>
  </si>
  <si>
    <t>-2043556136</t>
  </si>
  <si>
    <t>636012830</t>
  </si>
  <si>
    <t>40+144+10</t>
  </si>
  <si>
    <t>1716998581</t>
  </si>
  <si>
    <t>012 - Elektroinstalace  - úprava servrovny</t>
  </si>
  <si>
    <t>D4 - Dodávky zařízení (specifikace)</t>
  </si>
  <si>
    <t>lišta vklád.PH 18x13(20X10)</t>
  </si>
  <si>
    <t>lišta vklád.PH 40x40</t>
  </si>
  <si>
    <t>lišta vklád.PH 60(80)x40</t>
  </si>
  <si>
    <t>krab. LK 80x28/2...  (dvojzasuvka)</t>
  </si>
  <si>
    <t>ukonč. 1 žil. vodičů do 16 mm2</t>
  </si>
  <si>
    <t>zás.5512 ...dvojitá včet.montáže</t>
  </si>
  <si>
    <t>mont.  rozvaděče do 50kg</t>
  </si>
  <si>
    <t>svit.zářiv.LED 22-65W strop.IP20</t>
  </si>
  <si>
    <t>CYKY J 3x1.5 mm2 750V (PO) (do LV nebo žlabu)</t>
  </si>
  <si>
    <t>CYKY J 3x2.5 mm2 750V (PO) (do LV nebo žlabu)</t>
  </si>
  <si>
    <t>CYKY J 5x4   mm2  750V  (PO) (do LV nebo žlabu)</t>
  </si>
  <si>
    <t>vybour.otv.cihl.malt.cem. do R=60mm tl.do 600mm</t>
  </si>
  <si>
    <t>CYKY-J  3X1,5 (C)</t>
  </si>
  <si>
    <t>CYKY-J  3X2,5 (C)</t>
  </si>
  <si>
    <t>CXKH-R  1X 16 ZŹ</t>
  </si>
  <si>
    <t>KR.LK 80/3  HR.VI+VE</t>
  </si>
  <si>
    <t>LISTA LV  40X40 2M LH</t>
  </si>
  <si>
    <t>LISTA LV  60X40 2M LH</t>
  </si>
  <si>
    <t>LISTA LV  18X13 2M</t>
  </si>
  <si>
    <t>HMOZDINKA HM  8</t>
  </si>
  <si>
    <t>KR.LK 80X28/2ZT DVOJZAS</t>
  </si>
  <si>
    <t>KR.LK 80X28/1</t>
  </si>
  <si>
    <t>LISTA LV  80X40 HF    BEZHALOG.</t>
  </si>
  <si>
    <t>SV.LED 1x35W, 4100lm, PŘISAZ.,  IP40 ,</t>
  </si>
  <si>
    <t>Dodávky zařízení (specifikace)</t>
  </si>
  <si>
    <t>ROZV.Rser.  viz projekt</t>
  </si>
  <si>
    <t>DOPLNĚNÍ ROZVÁDĚČE  RA101   viz projekt</t>
  </si>
  <si>
    <t>SADA</t>
  </si>
  <si>
    <t>Zaškolení +seznámení  obsluhy s el.zařízením</t>
  </si>
  <si>
    <t>El.montáž-ukončení kabelů  klima</t>
  </si>
  <si>
    <t>Úprava stavaj. rozvaděče RA 101  viz projekt</t>
  </si>
  <si>
    <t>2073555713</t>
  </si>
  <si>
    <t>-1152080241</t>
  </si>
  <si>
    <t>-760060704</t>
  </si>
  <si>
    <t>203808652</t>
  </si>
  <si>
    <t>013 - Klimatizace - úprava servrovny</t>
  </si>
  <si>
    <t>D1 - Zařízení č.1 -  KLIMATIZACE (CHLAZENÍ) SERVROVNY .</t>
  </si>
  <si>
    <t>D2 - Přesun hmot</t>
  </si>
  <si>
    <t>D3 - Stavební výpomoc:</t>
  </si>
  <si>
    <t>D4 - Stavební výpomoc celkem</t>
  </si>
  <si>
    <t>Zařízení č.1 -  KLIMATIZACE (CHLAZENÍ) SERVROVNY .</t>
  </si>
  <si>
    <t>D.1.4.3-02</t>
  </si>
  <si>
    <t>Klimatizační zařízení Split systém invertor sestávající se:                                           Vnější kompresor-kondenzátorová jednotka, Qchl=6,8kW, Qt=6,9kW, chladivo R32, el.příkon 2,0kW/230V/50Hz, provoz chlazení do -15°C, SEER 6,7, SCOP 3,9, EE</t>
  </si>
  <si>
    <t>Montáž</t>
  </si>
  <si>
    <t>D.1.4.3-02.1</t>
  </si>
  <si>
    <t>Vnitřní klimatiz. jednotka stěnová, jmenovité výkony: Qchlj=6,8 kW, Qtj=6,9kW, Qv=624 až1014 m3/hod, vč. dálkového bezdrátového ovladače</t>
  </si>
  <si>
    <t>D.1.4.3-02.2</t>
  </si>
  <si>
    <t>Dálkový kabelový ovladač  s češtinou na stěnu  vč. Kabelu 10m, s možností nastavení technického chlazení a nastavení střídání jednotek v provozu</t>
  </si>
  <si>
    <t>D.1.4.3-02.3</t>
  </si>
  <si>
    <t>Suchý kontakt pro hlášení poruchy</t>
  </si>
  <si>
    <t>Kabely pro skupinové ovládání dvou splitových systémů</t>
  </si>
  <si>
    <t>D.1.4.3-02.4</t>
  </si>
  <si>
    <t>Potrubí z Cu pro vedení chladiva (vč. chladiva R32, izolace + doplnění chladiva) + komunikační kabeláž + závěsový materiál- kapalina/plyn        :  9,5/15,9mm vč. Izolace</t>
  </si>
  <si>
    <t>D.1.4.3-02.5</t>
  </si>
  <si>
    <t>Ocelová pozinkovaná konzola na zateplenou stěnu pro jednotku 59kg. Vyložení od izolace 450mm</t>
  </si>
  <si>
    <t>D.1.4.3-02.6</t>
  </si>
  <si>
    <t>Gumový pás pod venkovní jednotku tl. 5mm - šířka 50mm</t>
  </si>
  <si>
    <t>Zprovoznění (uvedení do provozu) + technické zabezpečení stavby</t>
  </si>
  <si>
    <t>komp</t>
  </si>
  <si>
    <t>D.1.4.3-02.7</t>
  </si>
  <si>
    <t>Krycí lišta pro rozvody potrubí Cu , napájecí a komunikační kabely příp. potrubí kondenzátu - profil 135x65mm - plastová bílá, včetně tvarovek a montážního materiálu</t>
  </si>
  <si>
    <t>D.1.4.3-02.8</t>
  </si>
  <si>
    <t>Oplechování žlabu Al. Plechem tl. 0,6 ve venkovnbím prostředí</t>
  </si>
  <si>
    <t>D.1.4.3-02.9</t>
  </si>
  <si>
    <t>Potrubí pro odvod kondenzátu - vody HT 32 tl. Stěny 1,8mm vč. Tvarovek a mont. materiálu, bez zednické výpomoci</t>
  </si>
  <si>
    <t>D.1.4.3-02.10</t>
  </si>
  <si>
    <t>Kondenzační sifon s kuličkou podomítkové provedení  vstup DN 20-32, odvod DN32</t>
  </si>
  <si>
    <t>Zkouška těsnosti do DN 125</t>
  </si>
  <si>
    <t>- ostatní</t>
  </si>
  <si>
    <t>Stavební výpomoc:</t>
  </si>
  <si>
    <t>Průchody potrubí přes stěny - obalení potrubí v průchodu izolací (např. 0,5cm po obvodu použít trvale pružný tmel.</t>
  </si>
  <si>
    <t>Stavební výpomoc celkem</t>
  </si>
  <si>
    <t>HZS - odstranění drobných závad, zaregulování apod. Práce lze fakturovat dle skutečně odpracovaných hodin potvrzených v montážním  deníku</t>
  </si>
  <si>
    <t>R-10100</t>
  </si>
  <si>
    <t xml:space="preserve">Dopravné </t>
  </si>
  <si>
    <t>1394130480</t>
  </si>
  <si>
    <t>014 - ÚPRAVA VSTUPNÍHO PODLAŽÍ OBJEKTU POLIKLINIKY V KARVINÉ - SK</t>
  </si>
  <si>
    <t>D1 - Zařízení</t>
  </si>
  <si>
    <t>D2 - Trasy</t>
  </si>
  <si>
    <t>D3 - Ostatní</t>
  </si>
  <si>
    <t>Zařízení</t>
  </si>
  <si>
    <t>Pol109</t>
  </si>
  <si>
    <t>RACK 19" 42U, 800x1000, stojanový, prosklené dveře, kartáčová záslepka - černá</t>
  </si>
  <si>
    <t>1*1</t>
  </si>
  <si>
    <t>Pol110</t>
  </si>
  <si>
    <t>Záložní napájecí zdroj do 19" racku UPS RM 2200VA, 230V, LCD, 2U, Do hlavního racku UPS 2200VA + management, eth., výška pozice 2U, výkon 1980 W/2200 VA, vzdálená správa, 8x IEC 320 C13, 1x IEC 320 C19, 3x IEC Jumpers, DB-9/RS-232, USB a Smart-slot</t>
  </si>
  <si>
    <t>Pol111</t>
  </si>
  <si>
    <t>RACK 19" 12U, 600x600, nástěnný, prosklené dveře</t>
  </si>
  <si>
    <t>3*1</t>
  </si>
  <si>
    <t>Pol112</t>
  </si>
  <si>
    <t>RACK 19" 22U, 600x600, nástěnný, prosklené dveře, kartáčová záslepka - černá, Podružný rack (provideři apod.)umístit v 1.PP - serverovně, velikost 22U, zavěšen vedle hlavního, lícují horní hrany racků</t>
  </si>
  <si>
    <t>Pol113</t>
  </si>
  <si>
    <t>Patch panel 24xRJ45 cat.6, plně osazený</t>
  </si>
  <si>
    <t>Pol114</t>
  </si>
  <si>
    <t>Optická vana pro 12vláken, SC, SM (včetně optické kazety a čela vany )</t>
  </si>
  <si>
    <t>Pol115</t>
  </si>
  <si>
    <t>Optický PigTail, 1m, SM 9/125, SC</t>
  </si>
  <si>
    <t>8*12</t>
  </si>
  <si>
    <t>Pol116</t>
  </si>
  <si>
    <t>Optická spojka, Simplex, SC</t>
  </si>
  <si>
    <t>Pol117</t>
  </si>
  <si>
    <t>Optický Patch Cord, 2m, SC-SC</t>
  </si>
  <si>
    <t>Pol118</t>
  </si>
  <si>
    <t>Vyvazovací panel 19" 1U, 5x háček</t>
  </si>
  <si>
    <t>9*1</t>
  </si>
  <si>
    <t>Pol119</t>
  </si>
  <si>
    <t>8*2</t>
  </si>
  <si>
    <t>Pol120</t>
  </si>
  <si>
    <t>Rozvodný panel 8x230V</t>
  </si>
  <si>
    <t>5*1</t>
  </si>
  <si>
    <t>Pol121</t>
  </si>
  <si>
    <t>Datová zásuvka 2xRJ45, Cat.6, UTP - do stěny (komplet - krabička, keystone, rámeček, maska) - Design nutno koordnovat s profesí silnoproud</t>
  </si>
  <si>
    <t>Pol122</t>
  </si>
  <si>
    <t>Datová zásuvka 2xRJ45, Cat.6, UTP - na strop  (komplet - krabička, keystone, rámeček, maska) -1.NP  před recepcí strop, dvojzásuvka RJ45 pro WIFI, ve foyer umístit dvojzásuvku RJ45 pro infobox</t>
  </si>
  <si>
    <t>2*1</t>
  </si>
  <si>
    <t>Pol123</t>
  </si>
  <si>
    <t>Montážní sada (4x), šroub M6, podložka, matice</t>
  </si>
  <si>
    <t>10*1</t>
  </si>
  <si>
    <t>Pol124</t>
  </si>
  <si>
    <t>Zemnící sada pro datové rozvaděče</t>
  </si>
  <si>
    <t>Pol125</t>
  </si>
  <si>
    <t>Drobný instalační materiál</t>
  </si>
  <si>
    <t>Pol126</t>
  </si>
  <si>
    <t>Pomocné montážní práce: zednické výpomoci, bourací práce, koordinační práce</t>
  </si>
  <si>
    <t>hod</t>
  </si>
  <si>
    <t>Trasy</t>
  </si>
  <si>
    <t>Pol127</t>
  </si>
  <si>
    <t>Kabel UTP, 4p., Cat.6, B2ca-s1,d1,a1</t>
  </si>
  <si>
    <t xml:space="preserve">(8*2)*80 </t>
  </si>
  <si>
    <t>Pol128</t>
  </si>
  <si>
    <t>Kabel FTP, 4p., Cat.6, PE plášť UV stabilní</t>
  </si>
  <si>
    <t>10*100</t>
  </si>
  <si>
    <t>Pol129</t>
  </si>
  <si>
    <t>Optický kabel FO SM 9/125, 12 vláken</t>
  </si>
  <si>
    <t>3*60+2*100</t>
  </si>
  <si>
    <t>Pol130</t>
  </si>
  <si>
    <t>Mikrotrubička 10/8 LSHF</t>
  </si>
  <si>
    <t>3*100</t>
  </si>
  <si>
    <t>Pol131</t>
  </si>
  <si>
    <t>Kabel 3x2,5, B2ca-s1,d1,a1</t>
  </si>
  <si>
    <t>5*30</t>
  </si>
  <si>
    <t>Pol132</t>
  </si>
  <si>
    <t>Kabel CYA- 6 ZŽ</t>
  </si>
  <si>
    <t>Pol133</t>
  </si>
  <si>
    <t>Jistič 16A</t>
  </si>
  <si>
    <t>Pol134</t>
  </si>
  <si>
    <t>Požární ucpávky prostupů kabeláže, požární odolnost 45 minut (z protipožárního tmelu)</t>
  </si>
  <si>
    <t>4*1</t>
  </si>
  <si>
    <t>Pol135</t>
  </si>
  <si>
    <t>Drobný montážní materiál</t>
  </si>
  <si>
    <t>Pol136</t>
  </si>
  <si>
    <t>Pomocné montážní práce: zednické výpomoci, bourací práce</t>
  </si>
  <si>
    <t>Ostatní</t>
  </si>
  <si>
    <t>Pol137</t>
  </si>
  <si>
    <t>Měření a kontrola met. vedení vč. Vyhotovení protokolu</t>
  </si>
  <si>
    <t>Pol138</t>
  </si>
  <si>
    <t>Měření a kontrola opt. vedení vč. Vyhotovení protokolu</t>
  </si>
  <si>
    <t>Pol139</t>
  </si>
  <si>
    <t>Svařování optického vlákna - 1 svár</t>
  </si>
  <si>
    <t>Pol140</t>
  </si>
  <si>
    <t>Seznámení obsluhy s provozem zařízení</t>
  </si>
  <si>
    <t>Pol141</t>
  </si>
  <si>
    <t>Pol142</t>
  </si>
  <si>
    <t>Úklid staveniště</t>
  </si>
  <si>
    <t>Pol143</t>
  </si>
  <si>
    <t>Ostatní rozpočtové náklady</t>
  </si>
  <si>
    <t>Pol144</t>
  </si>
  <si>
    <t>Doprava</t>
  </si>
  <si>
    <t>Pol145</t>
  </si>
  <si>
    <t>Revize systému</t>
  </si>
  <si>
    <t>015 - ÚPRAVA VSTUPNÍHO PODLAŽÍ OBJEKTU POLIKLINIKY V KARVINÉ - HR</t>
  </si>
  <si>
    <t>D1 - Trasy</t>
  </si>
  <si>
    <t>D2 - Ostatní</t>
  </si>
  <si>
    <t>Pol146</t>
  </si>
  <si>
    <t>Drátěný žlab - 125x50 vč. výložníků, spojek, kotvení</t>
  </si>
  <si>
    <t>5+15+15+50</t>
  </si>
  <si>
    <t>Pol147</t>
  </si>
  <si>
    <t>Drátěný žlab - 50x50 vč. výložníků, spojek, kotvení</t>
  </si>
  <si>
    <t>Pol148</t>
  </si>
  <si>
    <t>Trubka korugovaná KOPOFLEX50 - stoupací vedení</t>
  </si>
  <si>
    <t>4*5</t>
  </si>
  <si>
    <t>Pol149</t>
  </si>
  <si>
    <t>Trubka PVC 16 p.o</t>
  </si>
  <si>
    <t>3*10</t>
  </si>
  <si>
    <t>Pol150</t>
  </si>
  <si>
    <t>Trubka PVC 23 p.o</t>
  </si>
  <si>
    <t>14*10</t>
  </si>
  <si>
    <t>Pol151</t>
  </si>
  <si>
    <t>Trubka PVC 36 p.o</t>
  </si>
  <si>
    <t>11*10</t>
  </si>
  <si>
    <t>Pol152</t>
  </si>
  <si>
    <t>Dodávka a montáž: Trubka pevná bezhalogenová 320N 20/17,4MM ŠEDÁ, včetně montážních příchytek, spojek a kotvícíko materiálu</t>
  </si>
  <si>
    <t>2*10</t>
  </si>
  <si>
    <t>Pol153</t>
  </si>
  <si>
    <t>Dodávka a montáž: Kabelový žlab: lišta vkládací 20x20, (včetně víka, ohybových, spojovací, odbočných a koncových krytů )</t>
  </si>
  <si>
    <t>124*1</t>
  </si>
  <si>
    <t>Pol154</t>
  </si>
  <si>
    <t>Dodávka a montáž: Kabelový žlab: lišta vkládací 40x20, ( včetně víka, ohybových, spojovací, odbočných a koncových krytů )</t>
  </si>
  <si>
    <t>44*1</t>
  </si>
  <si>
    <t>Pol155</t>
  </si>
  <si>
    <t>Dodávka a montáž: Kabelový žlab: lišta vkládací 100x40, (včetně víka, ohybových, spojovací, odbočných a koncových krytů)</t>
  </si>
  <si>
    <t>18*1</t>
  </si>
  <si>
    <t>Pol156</t>
  </si>
  <si>
    <t>Krabice KU 68</t>
  </si>
  <si>
    <t>32*1</t>
  </si>
  <si>
    <t>Pol157</t>
  </si>
  <si>
    <t>Krabice KO 97</t>
  </si>
  <si>
    <t>14*1</t>
  </si>
  <si>
    <t>Pol158</t>
  </si>
  <si>
    <t>Krabice KO 125</t>
  </si>
  <si>
    <t>6*1</t>
  </si>
  <si>
    <t>Pol159</t>
  </si>
  <si>
    <t>Frézování drážky v cihlovém zdivu, 50x50mm - pro uložení trubek pod omítku</t>
  </si>
  <si>
    <t>6*10</t>
  </si>
  <si>
    <t>Pol160</t>
  </si>
  <si>
    <t>Frézování drážky v cihlovém zdivu, 100x50mm - pro uložení trubek pod omítku</t>
  </si>
  <si>
    <t>Pol161</t>
  </si>
  <si>
    <t>Frézování drážky v železobetonu, 150x50mm - pro uložení trubek pod omítku</t>
  </si>
  <si>
    <t>15*1</t>
  </si>
  <si>
    <t>Pol162</t>
  </si>
  <si>
    <t>Odvoz a likvidace suti po drážkách, průrazech zdivem</t>
  </si>
  <si>
    <t>Pol163</t>
  </si>
  <si>
    <t>Pomocný podružný montážní materiál: zdící materiál na drobné zapravení, sádra, stahovací pásky, izolační pásky, drobný spotřební materiál</t>
  </si>
  <si>
    <t>Pol164</t>
  </si>
  <si>
    <t>Průraz zdivem, cihlová zeď, tloušťka do 100cm</t>
  </si>
  <si>
    <t>22*1</t>
  </si>
  <si>
    <t>Pol165</t>
  </si>
  <si>
    <t>Průraz zdivem, cihlová zeď, tloušťka nad 100cm</t>
  </si>
  <si>
    <t>21*1</t>
  </si>
  <si>
    <t>Pol166</t>
  </si>
  <si>
    <t>Průraz stropem pro stoupací vedení</t>
  </si>
  <si>
    <t>12*1</t>
  </si>
  <si>
    <t>Pol167</t>
  </si>
  <si>
    <t>Nespecifikované pomocné montážní práce (zednické výpomoci, zapravení, bourací práce)</t>
  </si>
  <si>
    <t>20*1</t>
  </si>
  <si>
    <t>Pol168</t>
  </si>
  <si>
    <t>Pol169</t>
  </si>
  <si>
    <t>016 - ÚPRAVA VSTUPNÍHO PODLAŽÍ OBJEKTU POLIKLINIKY V KARVINÉ - SK</t>
  </si>
  <si>
    <t>Pol170</t>
  </si>
  <si>
    <t>Patch kabel cat.6  2m</t>
  </si>
  <si>
    <t>017 - ÚPRAVA VSTUPNÍHO PODLAŽÍ OBJEKTU POLIKLINIKY V KARVINÉ - PZTS</t>
  </si>
  <si>
    <t>D1 - Zařízení - zabezpečovací systém</t>
  </si>
  <si>
    <t>D2 - Zařízení - elektronická kontrola vstupu</t>
  </si>
  <si>
    <t>D3 - Trasy</t>
  </si>
  <si>
    <t>D4 - Ostatní</t>
  </si>
  <si>
    <t>Zařízení - zabezpečovací systém</t>
  </si>
  <si>
    <t>Pol171</t>
  </si>
  <si>
    <t>Ústředna PZTS: ústředna až 520 zón a 32 grup v krytu bez klávesnice s komunikátorem a zdrojem, včetně transformátoru,</t>
  </si>
  <si>
    <t>Pol172</t>
  </si>
  <si>
    <t>TCP/IP komunikátor bez krytu, určený pro instalaci do krytu společně s ústřednou</t>
  </si>
  <si>
    <t>Pol173</t>
  </si>
  <si>
    <t>ZDP pro připojení systému na PCO určené hlídací agentury</t>
  </si>
  <si>
    <t>Pol174</t>
  </si>
  <si>
    <t>Systémový GSM modul v kovovém krytu pro posílání SMS a volání uživateli</t>
  </si>
  <si>
    <t>Pol175</t>
  </si>
  <si>
    <t>Napájecí transformátor, trafo kryté 50 VA</t>
  </si>
  <si>
    <t>2*1" tranformátor pro napájecí zdroj instalovaný v ZDP a GSM komunikátoru</t>
  </si>
  <si>
    <t>Pol176</t>
  </si>
  <si>
    <t>Zdroj spínaný - 1,7 A</t>
  </si>
  <si>
    <t>2*1" 1x pro ZDP, 1x pro GSM komunikátor</t>
  </si>
  <si>
    <t>Pol177</t>
  </si>
  <si>
    <t>Box pro napájecí zdroje</t>
  </si>
  <si>
    <t>2*1" box pro instalaci napájecích zdrojů určených pro ZDP a GSM komunikátor</t>
  </si>
  <si>
    <t>Pol178</t>
  </si>
  <si>
    <t>Modul posilovacího zdroje 2,75A v krytu s vestavěným koncentrátorem</t>
  </si>
  <si>
    <t>Pol179</t>
  </si>
  <si>
    <t>Akumulátor  12 V / 17 Ah</t>
  </si>
  <si>
    <t>6*1" 1x pro hlavní ústřednu PZTS, 1x pro každý pomocný napájecí zdroj prop ZDP a GSM komunikátor, 1x pro každý modul posilovacího zdroje</t>
  </si>
  <si>
    <t>Pol180</t>
  </si>
  <si>
    <t>PIR detektor pohybu</t>
  </si>
  <si>
    <t>Pol181</t>
  </si>
  <si>
    <t>Tísňové tlačítko s pamětí - pro tísňové volání z toalet pro invalidní</t>
  </si>
  <si>
    <t>Pol182</t>
  </si>
  <si>
    <t>Tlačítko pro rušení tísňového volání an toalety pro invalidní</t>
  </si>
  <si>
    <t>Pol183</t>
  </si>
  <si>
    <t>Opticko akustická signalizace tísňového volání na toalety pro invalidní</t>
  </si>
  <si>
    <t>Pol184</t>
  </si>
  <si>
    <t>Sběrnicový modul - koncentrátor, 8 smyček, 1x PGM výstup, v plastovém krytu</t>
  </si>
  <si>
    <t>Pol185</t>
  </si>
  <si>
    <t>Ovládací LCD Klávesnice s vestavěnou čtečkou EM karet a přívěšků</t>
  </si>
  <si>
    <t>Pol186</t>
  </si>
  <si>
    <t>Poplacová siréna, nezálohovaná</t>
  </si>
  <si>
    <t>Pol187</t>
  </si>
  <si>
    <t>Víceúčelová montážní krabice</t>
  </si>
  <si>
    <t>Pol188</t>
  </si>
  <si>
    <t>Pol189</t>
  </si>
  <si>
    <t>Ostatní pomocné montážní práce</t>
  </si>
  <si>
    <t>Zařízení - elektronická kontrola vstupu</t>
  </si>
  <si>
    <t>Pol190</t>
  </si>
  <si>
    <t>Dveřní kontrolér: řídící modul pro připojení 2 bekontaktních čteček, 2x relé (ovládání 1x dveře oboustranně  / 2x dveře jednostrannně, Wiegand až 40 bitů, až 1000 uživatelů</t>
  </si>
  <si>
    <t>Pol191</t>
  </si>
  <si>
    <t>Čtečka ID karet: bezkontaktní čtečka iClass, Mifare a DESFire karet s podporou SIO objektů (dle konfigurace může číst iCLASS a/nebo iCLASS SE), základní úzké provedení. Velmi vysoké zabezpečení přenášených dat díky SIO (Secure Identity Object), Wiegand vý</t>
  </si>
  <si>
    <t>Pol192</t>
  </si>
  <si>
    <t>Impulsní napájecí zdroj 12V, 5A, zálohování akumulátorem, dobíjení akumulátoru</t>
  </si>
  <si>
    <t>1*1" napájecí zdroj pro napájení dveřních zámků</t>
  </si>
  <si>
    <t>Pol193</t>
  </si>
  <si>
    <t>Elektromechanický dvežřníbzámek, samozamykací s panikovou funkcí</t>
  </si>
  <si>
    <t>Pol194</t>
  </si>
  <si>
    <t>Bezkontaktní karta, Mifare</t>
  </si>
  <si>
    <t>50*1" počet bude upřesněn dle požadavku investora</t>
  </si>
  <si>
    <t>Pol195</t>
  </si>
  <si>
    <t>Kabel FTP, 4p., Cat.6, B2ca-s1,d1,a1</t>
  </si>
  <si>
    <t>Pol196</t>
  </si>
  <si>
    <t>Kabel 1x2x0,8 B2ca-s1,d1,a1</t>
  </si>
  <si>
    <t>1*150+70+3*10</t>
  </si>
  <si>
    <t>Pol197</t>
  </si>
  <si>
    <t>Požární ucpávky prostupů kabeláže, požární odolnost 45 minut</t>
  </si>
  <si>
    <t>Pol198</t>
  </si>
  <si>
    <t>Pol199</t>
  </si>
  <si>
    <t>Nespecifikované pomocné montážní práce</t>
  </si>
  <si>
    <t>Pol200</t>
  </si>
  <si>
    <t>Naprogramování, konfigurace systému</t>
  </si>
  <si>
    <t>Kpl</t>
  </si>
  <si>
    <t>Pol201</t>
  </si>
  <si>
    <t>Kontrola metalické kabeláže</t>
  </si>
  <si>
    <t>Pol202</t>
  </si>
  <si>
    <t>Pol203</t>
  </si>
  <si>
    <t>Uživatelský program v české a anglické verzi určený konečnému uživateli. Software lze použít pro 1 instalaci, vždy pro konkrétní ústřednu</t>
  </si>
  <si>
    <t>Pol204</t>
  </si>
  <si>
    <t>Pol205</t>
  </si>
  <si>
    <t>018 - ÚPRAVA VSTUPNÍHO PODLAŽÍ OBJEKTU POLIKLINIKY V KARVINÉ - EPS</t>
  </si>
  <si>
    <t>D2 - ZDP pro přenos na HZS, plná datová kounikace</t>
  </si>
  <si>
    <t>Pol206</t>
  </si>
  <si>
    <t>Ústředna EPS : Až 18 kruhových vedení, Až 127 hlásičů a 32 V/V modulů na kruhové lince, režimy provozu dle DIN VDE 0833 - 2, svorkovnice pro připojení OPPO a hlavní přenosové relé na periferním modulu, 3 volně programovatelná relé, s možností funkce ve tř</t>
  </si>
  <si>
    <t>Pol207</t>
  </si>
  <si>
    <t>Kaskádovatelný napájecí zdroj 24V/ 24Ah - pro ústřednu (položka č.1)</t>
  </si>
  <si>
    <t>Pol208</t>
  </si>
  <si>
    <t>Čelní ovládací panel ústředny - pro hlavní ústřednu (položka č.1)</t>
  </si>
  <si>
    <t>1*1 "pro ustřednu p.č.1"</t>
  </si>
  <si>
    <t>Pol209</t>
  </si>
  <si>
    <t>Protipožární rozváděč EI 30, DP1, rozměry 660x1290x300, 2x větrací mřížka, prostup pro kabely v horní části, barva bílá</t>
  </si>
  <si>
    <t>Pol210</t>
  </si>
  <si>
    <t>Externí ovládací tablo: Plnohodnotné dotykové ovládací a zobrazovací tablo + sada pro zápustnou montáž</t>
  </si>
  <si>
    <t>Pol211</t>
  </si>
  <si>
    <t>Redundantní řídící modul</t>
  </si>
  <si>
    <t>1*1 "záložní řídící modul ústředny pro ústředny p.č. 1"</t>
  </si>
  <si>
    <t>Pol212</t>
  </si>
  <si>
    <t>Karta 1 pro rozšíření kapacity ústředny pro 4 mikromoduly</t>
  </si>
  <si>
    <t>1*1 "pro ústředny p.č. 1</t>
  </si>
  <si>
    <t>Pol213</t>
  </si>
  <si>
    <t>Mikromodul kruhové linky - pro připojení 1 kruhé hlásičové linky nebo 1 linky s V/V moduly</t>
  </si>
  <si>
    <t>2*1 "karta kruhé hlásičové linky pro 1x linku hlásičů, 1x linku V/V modulů"</t>
  </si>
  <si>
    <t>Pol214</t>
  </si>
  <si>
    <t>Modul 4 In / 2 out - mudul pro výstupy EPS a ovládání zařízení</t>
  </si>
  <si>
    <t>1*1 "modul pro monitorování a ovládání zařízení"</t>
  </si>
  <si>
    <t>Pol215</t>
  </si>
  <si>
    <t>Modul 12R - mudul pro výstupy EPS a ovládání zařízení, 12 volně programovatelných relé</t>
  </si>
  <si>
    <t>1*1 "modul pro ovládání zařízení"</t>
  </si>
  <si>
    <t>Pol216</t>
  </si>
  <si>
    <t>Pomocný napájecí zdroj: Externí síťový zdroj 5A/24VDC 28Ah EN 54-4</t>
  </si>
  <si>
    <t>Pol217</t>
  </si>
  <si>
    <t>Akumulátor 12V / 24 Ah</t>
  </si>
  <si>
    <t>6*1 "2x do každého zařízení - ústředna , externí napájecí zdroj, ZDP"</t>
  </si>
  <si>
    <t>Pol218</t>
  </si>
  <si>
    <t>Hlásič požáru opticko-kouřový</t>
  </si>
  <si>
    <t>17*1</t>
  </si>
  <si>
    <t>Pol219</t>
  </si>
  <si>
    <t>Patice pro osazení hlásiče</t>
  </si>
  <si>
    <t>17*1 "patice pro instalaci automatických hlásičů"</t>
  </si>
  <si>
    <t>Pol220</t>
  </si>
  <si>
    <t>Hlásič požáru tlačítkový - červený</t>
  </si>
  <si>
    <t>Pol221</t>
  </si>
  <si>
    <t>Hlásič požáru tlačítkový - zelený pro manuální odblokování dveří</t>
  </si>
  <si>
    <t>Pol222</t>
  </si>
  <si>
    <t>Siréna - červená nízké provedení</t>
  </si>
  <si>
    <t>Pol223</t>
  </si>
  <si>
    <t>OPPO: Obslužné pole požární ochrany - datové</t>
  </si>
  <si>
    <t>Pol224</t>
  </si>
  <si>
    <t>Klíčový trezor požární ochrany, včetně motýlkové klíče</t>
  </si>
  <si>
    <t>Pol225</t>
  </si>
  <si>
    <t>Zábleskový maják</t>
  </si>
  <si>
    <t>ZDP pro přenos na HZS, plná datová kounikace</t>
  </si>
  <si>
    <t>Pol226</t>
  </si>
  <si>
    <t>Podružný montážní materiál</t>
  </si>
  <si>
    <t>Pol227</t>
  </si>
  <si>
    <t>Pol228</t>
  </si>
  <si>
    <t>Kabel 1x2x0,8 B2cas1d1 ( linka )</t>
  </si>
  <si>
    <t>Pol229</t>
  </si>
  <si>
    <t>Kabel PH 120R 2x2x0,8 - výstup EPS ( sirény a linka pro V/V moduly), PTO</t>
  </si>
  <si>
    <t>Pol230</t>
  </si>
  <si>
    <t>Kabel PH 120R 10x2x0,8 - OPPO</t>
  </si>
  <si>
    <t>Pol231</t>
  </si>
  <si>
    <t>Kabel PH 120R 3x2,5 - Napájení</t>
  </si>
  <si>
    <t>Pol232</t>
  </si>
  <si>
    <t>Požární kabelová příchytka (pro kabely s funkční odolností při požáru)</t>
  </si>
  <si>
    <t>Pol233</t>
  </si>
  <si>
    <t>Požární kotva pro uchycení příchytky</t>
  </si>
  <si>
    <t>Pol234</t>
  </si>
  <si>
    <t>Svazkový kabelový držák vč. kotvení - požární trasa</t>
  </si>
  <si>
    <t>Pol235</t>
  </si>
  <si>
    <t>Trubka pevná bezhalogenová 320N 20/17,4MM ŠEDÁ, včetně montážních příchytek, spojek a kotvícíko materiálu</t>
  </si>
  <si>
    <t>Pol236</t>
  </si>
  <si>
    <t>Krabice na povrch 80 x 80 x 52 mm, šedá, se šroubovou svorkou, 5 pólů - 2,5 mm2</t>
  </si>
  <si>
    <t>Pol237</t>
  </si>
  <si>
    <t>Krabice 100 PO IP66 s požární odolností, oranžová, keramická svorkovnice</t>
  </si>
  <si>
    <t>Pol238</t>
  </si>
  <si>
    <t>Keramické svorkovnice (spojkování požárních kabelů)</t>
  </si>
  <si>
    <t>Pol239</t>
  </si>
  <si>
    <t>Pol240</t>
  </si>
  <si>
    <t>Pomocné montážní práce: zednické výpomoci, bourací práce, koordinační práce, ztížené práce - instalace kabeláže do technického kanálu )</t>
  </si>
  <si>
    <t>Pol241</t>
  </si>
  <si>
    <t>Zkouška hlásiče (automatický, tlačítkový)</t>
  </si>
  <si>
    <t>Pol242</t>
  </si>
  <si>
    <t>Seznámení s obsluhou</t>
  </si>
  <si>
    <t>Pol243</t>
  </si>
  <si>
    <t>SW k ústředně</t>
  </si>
  <si>
    <t>Pol244</t>
  </si>
  <si>
    <t>Uvedení do trv. provozu - ústředna (programování, oživení, odzkoušení)</t>
  </si>
  <si>
    <t>Pol245</t>
  </si>
  <si>
    <t>Pol246</t>
  </si>
  <si>
    <t>Výchozí revize elektro, kontrola provozuschopnosti,.. Dle vyhlášky č. 246/2001 Sb. V platném znění</t>
  </si>
  <si>
    <t>Pol247</t>
  </si>
  <si>
    <t>Zajištění školení montážních pracovníku BOZP a PO na stavbě</t>
  </si>
  <si>
    <t>Pol248</t>
  </si>
  <si>
    <t>Pol249</t>
  </si>
  <si>
    <t>Náklady na přesun materiálu, doprava</t>
  </si>
  <si>
    <t>019 - ÚPRAVA VSTUPNÍHO PODLAŽÍ OBJEKTU POLIKLINIKY V KARVINÉ - PTV</t>
  </si>
  <si>
    <t>Pol250</t>
  </si>
  <si>
    <t>Ultra NVR pro 128 kamer: maximální datový tok 400Mb / 400Mb (příchozí / odchozí), rozlišení pro záznam až 32Mpix (pouze na dvou kanálech), 5x video výstupy: 2x HDMI výstup(1x8K + 1x4K), 2x VGA výstupy(1920x1080), 1x CVBS, podpora VCA, 1x audio vstup/2x vý</t>
  </si>
  <si>
    <t>1*1" Kapacita NVR je navržena i s ohledema na rozšíření kamerového systému v další etapě rekonstrukce, kapacitu NVR je nutné dodržet"</t>
  </si>
  <si>
    <t>Pol251</t>
  </si>
  <si>
    <t>IP kamera: 4 MPix, 1/3" progressive scan CMOS s maximálním rozlišením 2560× 1444, objektiv se záběrem 98° - 28°, světelná citlivost 0.01 lux, 3-axiální nastavení, komprese: H.265+, H.265, H.264+, H.264, MJPEG, WDR 120dB, kamera podporuje funkce 3D DNR, BL</t>
  </si>
  <si>
    <t>Pol252</t>
  </si>
  <si>
    <t>Kryt pro skrytou montáž kabelů kamery, rozměry: Φ135mm</t>
  </si>
  <si>
    <t>Pol253</t>
  </si>
  <si>
    <t>Montážní patice pro osazní kamer na teď/ na roh</t>
  </si>
  <si>
    <t>Pol254</t>
  </si>
  <si>
    <t>HDD bez šuplíku, 4000GB, vhodný pro NVR, pro provoz 24/7, rozhraní SATA III</t>
  </si>
  <si>
    <t>Pol255</t>
  </si>
  <si>
    <t>Aktivní prvek - SWITCH: 52 Port Smart Managed PoE Switch, 48x Gigabit PoE and 4x 10G SFP+, hybird mode</t>
  </si>
  <si>
    <t>Pol256</t>
  </si>
  <si>
    <t>Dohledová stanice; PC, procesor I7-12700K 2x16GB DDR5 DVDRW 1TB M.2 2xDP W11PRO mouse 680Wplatinum; GK NVIDIA RTX A4000 16GB</t>
  </si>
  <si>
    <t>Pol257</t>
  </si>
  <si>
    <t>Monitor 32", LED, 4K rozlišení</t>
  </si>
  <si>
    <t>Pol258</t>
  </si>
  <si>
    <t>Drobný instalační materiál (konektory, hmoždinky, stahovací pásky apod.)</t>
  </si>
  <si>
    <t>Pol259</t>
  </si>
  <si>
    <t>Pomocné práce: montážní výpomoci, přesun materiálu, koordinační práce</t>
  </si>
  <si>
    <t>Pol260</t>
  </si>
  <si>
    <t>Konektor RJ45, Cat. 6</t>
  </si>
  <si>
    <t>Pol261</t>
  </si>
  <si>
    <t>Pol262</t>
  </si>
  <si>
    <t>Oživení, odzkoušení, nastavení zařízení, konfigurace</t>
  </si>
  <si>
    <t>Pol263</t>
  </si>
  <si>
    <t>Pol264</t>
  </si>
  <si>
    <t>020 - ÚPRAVA VSTUPNÍHO PODLAŽÍ OBJEKTU POLIKLINIKY V KARVINÉ -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</si>
</sst>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6"/>
  <sheetViews>
    <sheetView showGridLines="0" tabSelected="1" workbookViewId="0"/>
  </sheetViews>
  <sheetFormatPr defaultRowHeight="14.4"/>
  <cols>
    <col min="1" max="1" width="8.33203125" customWidth="1"/>
    <col min="2" max="2" width="1.6640625" customWidth="1"/>
    <col min="3" max="3" width="4.1328125" customWidth="1"/>
    <col min="4" max="33" width="2.6640625" customWidth="1"/>
    <col min="34" max="34" width="3.33203125" customWidth="1"/>
    <col min="35" max="35" width="31.6640625" customWidth="1"/>
    <col min="36" max="37" width="2.46484375" customWidth="1"/>
    <col min="38" max="38" width="8.33203125" customWidth="1"/>
    <col min="39" max="39" width="3.33203125" customWidth="1"/>
    <col min="40" max="40" width="13.33203125" customWidth="1"/>
    <col min="41" max="41" width="7.46484375" customWidth="1"/>
    <col min="42" max="42" width="4.1328125" customWidth="1"/>
    <col min="43" max="43" width="15.6640625" hidden="1" customWidth="1"/>
    <col min="44" max="44" width="13.6640625" customWidth="1"/>
    <col min="45" max="47" width="25.796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328125" hidden="1" customWidth="1"/>
    <col min="54" max="54" width="25" hidden="1" customWidth="1"/>
    <col min="55" max="55" width="21.6640625" hidden="1" customWidth="1"/>
    <col min="56" max="56" width="19.1328125" hidden="1" customWidth="1"/>
    <col min="57" max="57" width="66.46484375" customWidth="1"/>
    <col min="71" max="91" width="9.332031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7" customHeight="1"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R5" s="19"/>
      <c r="BE5" s="195" t="s">
        <v>15</v>
      </c>
      <c r="BS5" s="16" t="s">
        <v>6</v>
      </c>
    </row>
    <row r="6" spans="1:74" ht="37" customHeight="1">
      <c r="B6" s="19"/>
      <c r="D6" s="25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R6" s="19"/>
      <c r="BE6" s="19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6"/>
      <c r="BS8" s="16" t="s">
        <v>6</v>
      </c>
    </row>
    <row r="9" spans="1:74" ht="14.4" customHeight="1">
      <c r="B9" s="19"/>
      <c r="AR9" s="19"/>
      <c r="BE9" s="19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6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96"/>
      <c r="BS11" s="16" t="s">
        <v>6</v>
      </c>
    </row>
    <row r="12" spans="1:74" ht="7" customHeight="1">
      <c r="B12" s="19"/>
      <c r="AR12" s="19"/>
      <c r="BE12" s="196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96"/>
      <c r="BS13" s="16" t="s">
        <v>6</v>
      </c>
    </row>
    <row r="14" spans="1:74" ht="12.3">
      <c r="B14" s="19"/>
      <c r="E14" s="201" t="s">
        <v>29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6" t="s">
        <v>27</v>
      </c>
      <c r="AN14" s="28" t="s">
        <v>29</v>
      </c>
      <c r="AR14" s="19"/>
      <c r="BE14" s="196"/>
      <c r="BS14" s="16" t="s">
        <v>6</v>
      </c>
    </row>
    <row r="15" spans="1:74" ht="7" customHeight="1">
      <c r="B15" s="19"/>
      <c r="AR15" s="19"/>
      <c r="BE15" s="196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96"/>
      <c r="BS16" s="16" t="s">
        <v>4</v>
      </c>
    </row>
    <row r="17" spans="2:71" ht="18.45" customHeight="1">
      <c r="B17" s="19"/>
      <c r="E17" s="24" t="s">
        <v>26</v>
      </c>
      <c r="AK17" s="26" t="s">
        <v>27</v>
      </c>
      <c r="AN17" s="24" t="s">
        <v>1</v>
      </c>
      <c r="AR17" s="19"/>
      <c r="BE17" s="196"/>
      <c r="BS17" s="16" t="s">
        <v>31</v>
      </c>
    </row>
    <row r="18" spans="2:71" ht="7" customHeight="1">
      <c r="B18" s="19"/>
      <c r="AR18" s="19"/>
      <c r="BE18" s="196"/>
      <c r="BS18" s="16" t="s">
        <v>6</v>
      </c>
    </row>
    <row r="19" spans="2:71" ht="12" customHeight="1">
      <c r="B19" s="19"/>
      <c r="D19" s="26" t="s">
        <v>32</v>
      </c>
      <c r="AK19" s="26" t="s">
        <v>25</v>
      </c>
      <c r="AN19" s="24" t="s">
        <v>1</v>
      </c>
      <c r="AR19" s="19"/>
      <c r="BE19" s="196"/>
      <c r="BS19" s="16" t="s">
        <v>6</v>
      </c>
    </row>
    <row r="20" spans="2:71" ht="18.45" customHeight="1">
      <c r="B20" s="19"/>
      <c r="E20" s="24" t="s">
        <v>33</v>
      </c>
      <c r="AK20" s="26" t="s">
        <v>27</v>
      </c>
      <c r="AN20" s="24" t="s">
        <v>1</v>
      </c>
      <c r="AR20" s="19"/>
      <c r="BE20" s="196"/>
      <c r="BS20" s="16" t="s">
        <v>31</v>
      </c>
    </row>
    <row r="21" spans="2:71" ht="7" customHeight="1">
      <c r="B21" s="19"/>
      <c r="AR21" s="19"/>
      <c r="BE21" s="196"/>
    </row>
    <row r="22" spans="2:71" ht="12" customHeight="1">
      <c r="B22" s="19"/>
      <c r="D22" s="26" t="s">
        <v>34</v>
      </c>
      <c r="AR22" s="19"/>
      <c r="BE22" s="196"/>
    </row>
    <row r="23" spans="2:71" ht="16.5" customHeight="1">
      <c r="B23" s="19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19"/>
      <c r="BE23" s="196"/>
    </row>
    <row r="24" spans="2:71" ht="7" customHeight="1">
      <c r="B24" s="19"/>
      <c r="AR24" s="19"/>
      <c r="BE24" s="196"/>
    </row>
    <row r="25" spans="2:71" ht="7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6"/>
    </row>
    <row r="26" spans="2:71" s="1" customFormat="1" ht="25.9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4">
        <f>ROUND(AG94,2)</f>
        <v>0</v>
      </c>
      <c r="AL26" s="205"/>
      <c r="AM26" s="205"/>
      <c r="AN26" s="205"/>
      <c r="AO26" s="205"/>
      <c r="AR26" s="31"/>
      <c r="BE26" s="196"/>
    </row>
    <row r="27" spans="2:71" s="1" customFormat="1" ht="7" customHeight="1">
      <c r="B27" s="31"/>
      <c r="AR27" s="31"/>
      <c r="BE27" s="196"/>
    </row>
    <row r="28" spans="2:71" s="1" customFormat="1" ht="12.3">
      <c r="B28" s="31"/>
      <c r="L28" s="206" t="s">
        <v>36</v>
      </c>
      <c r="M28" s="206"/>
      <c r="N28" s="206"/>
      <c r="O28" s="206"/>
      <c r="P28" s="206"/>
      <c r="W28" s="206" t="s">
        <v>37</v>
      </c>
      <c r="X28" s="206"/>
      <c r="Y28" s="206"/>
      <c r="Z28" s="206"/>
      <c r="AA28" s="206"/>
      <c r="AB28" s="206"/>
      <c r="AC28" s="206"/>
      <c r="AD28" s="206"/>
      <c r="AE28" s="206"/>
      <c r="AK28" s="206" t="s">
        <v>38</v>
      </c>
      <c r="AL28" s="206"/>
      <c r="AM28" s="206"/>
      <c r="AN28" s="206"/>
      <c r="AO28" s="206"/>
      <c r="AR28" s="31"/>
      <c r="BE28" s="196"/>
    </row>
    <row r="29" spans="2:71" s="2" customFormat="1" ht="14.4" customHeight="1">
      <c r="B29" s="35"/>
      <c r="D29" s="26" t="s">
        <v>39</v>
      </c>
      <c r="F29" s="26" t="s">
        <v>40</v>
      </c>
      <c r="L29" s="209">
        <v>0.21</v>
      </c>
      <c r="M29" s="208"/>
      <c r="N29" s="208"/>
      <c r="O29" s="208"/>
      <c r="P29" s="208"/>
      <c r="W29" s="207">
        <f>ROUND(AZ94,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ROUND(AV94, 2)</f>
        <v>0</v>
      </c>
      <c r="AL29" s="208"/>
      <c r="AM29" s="208"/>
      <c r="AN29" s="208"/>
      <c r="AO29" s="208"/>
      <c r="AR29" s="35"/>
      <c r="BE29" s="197"/>
    </row>
    <row r="30" spans="2:71" s="2" customFormat="1" ht="14.4" customHeight="1">
      <c r="B30" s="35"/>
      <c r="F30" s="26" t="s">
        <v>41</v>
      </c>
      <c r="L30" s="209">
        <v>0.12</v>
      </c>
      <c r="M30" s="208"/>
      <c r="N30" s="208"/>
      <c r="O30" s="208"/>
      <c r="P30" s="208"/>
      <c r="W30" s="207">
        <f>ROUND(BA94,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ROUND(AW94, 2)</f>
        <v>0</v>
      </c>
      <c r="AL30" s="208"/>
      <c r="AM30" s="208"/>
      <c r="AN30" s="208"/>
      <c r="AO30" s="208"/>
      <c r="AR30" s="35"/>
      <c r="BE30" s="197"/>
    </row>
    <row r="31" spans="2:71" s="2" customFormat="1" ht="14.4" hidden="1" customHeight="1">
      <c r="B31" s="35"/>
      <c r="F31" s="26" t="s">
        <v>42</v>
      </c>
      <c r="L31" s="209">
        <v>0.21</v>
      </c>
      <c r="M31" s="208"/>
      <c r="N31" s="208"/>
      <c r="O31" s="208"/>
      <c r="P31" s="208"/>
      <c r="W31" s="207">
        <f>ROUND(BB94,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5"/>
      <c r="BE31" s="197"/>
    </row>
    <row r="32" spans="2:71" s="2" customFormat="1" ht="14.4" hidden="1" customHeight="1">
      <c r="B32" s="35"/>
      <c r="F32" s="26" t="s">
        <v>43</v>
      </c>
      <c r="L32" s="209">
        <v>0.12</v>
      </c>
      <c r="M32" s="208"/>
      <c r="N32" s="208"/>
      <c r="O32" s="208"/>
      <c r="P32" s="208"/>
      <c r="W32" s="207">
        <f>ROUND(BC94,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5"/>
      <c r="BE32" s="197"/>
    </row>
    <row r="33" spans="2:57" s="2" customFormat="1" ht="14.4" hidden="1" customHeight="1">
      <c r="B33" s="35"/>
      <c r="F33" s="26" t="s">
        <v>44</v>
      </c>
      <c r="L33" s="209">
        <v>0</v>
      </c>
      <c r="M33" s="208"/>
      <c r="N33" s="208"/>
      <c r="O33" s="208"/>
      <c r="P33" s="208"/>
      <c r="W33" s="207">
        <f>ROUND(BD94,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5"/>
      <c r="BE33" s="197"/>
    </row>
    <row r="34" spans="2:57" s="1" customFormat="1" ht="7" customHeight="1">
      <c r="B34" s="31"/>
      <c r="AR34" s="31"/>
      <c r="BE34" s="196"/>
    </row>
    <row r="35" spans="2:57" s="1" customFormat="1" ht="25.9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13" t="s">
        <v>47</v>
      </c>
      <c r="Y35" s="211"/>
      <c r="Z35" s="211"/>
      <c r="AA35" s="211"/>
      <c r="AB35" s="211"/>
      <c r="AC35" s="38"/>
      <c r="AD35" s="38"/>
      <c r="AE35" s="38"/>
      <c r="AF35" s="38"/>
      <c r="AG35" s="38"/>
      <c r="AH35" s="38"/>
      <c r="AI35" s="38"/>
      <c r="AJ35" s="38"/>
      <c r="AK35" s="210">
        <f>SUM(AK26:AK33)</f>
        <v>0</v>
      </c>
      <c r="AL35" s="211"/>
      <c r="AM35" s="211"/>
      <c r="AN35" s="211"/>
      <c r="AO35" s="212"/>
      <c r="AP35" s="36"/>
      <c r="AQ35" s="36"/>
      <c r="AR35" s="31"/>
    </row>
    <row r="36" spans="2:57" s="1" customFormat="1" ht="7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2.3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2.3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2.3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0" t="s">
        <v>54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20251102001</v>
      </c>
      <c r="AR84" s="47"/>
    </row>
    <row r="85" spans="1:91" s="4" customFormat="1" ht="37" customHeight="1">
      <c r="B85" s="48"/>
      <c r="C85" s="49" t="s">
        <v>16</v>
      </c>
      <c r="L85" s="193" t="str">
        <f>K6</f>
        <v>ÚPRAVA VSTUPNÍHO PODLAŽÍ a ÚPRRAVA SERVROVNY OBJEKTU POLIKLINIKY V KARVINÉ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Karviná</v>
      </c>
      <c r="AI87" s="26" t="s">
        <v>22</v>
      </c>
      <c r="AM87" s="217" t="str">
        <f>IF(AN8= "","",AN8)</f>
        <v>18. 2. 2024</v>
      </c>
      <c r="AN87" s="217"/>
      <c r="AR87" s="31"/>
    </row>
    <row r="88" spans="1:91" s="1" customFormat="1" ht="7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18" t="str">
        <f>IF(E17="","",E17)</f>
        <v xml:space="preserve"> </v>
      </c>
      <c r="AN89" s="219"/>
      <c r="AO89" s="219"/>
      <c r="AP89" s="219"/>
      <c r="AR89" s="31"/>
      <c r="AS89" s="221" t="s">
        <v>55</v>
      </c>
      <c r="AT89" s="22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32</v>
      </c>
      <c r="AM90" s="218" t="str">
        <f>IF(E20="","",E20)</f>
        <v>Barbora Kyšková</v>
      </c>
      <c r="AN90" s="219"/>
      <c r="AO90" s="219"/>
      <c r="AP90" s="219"/>
      <c r="AR90" s="31"/>
      <c r="AS90" s="223"/>
      <c r="AT90" s="224"/>
      <c r="BD90" s="55"/>
    </row>
    <row r="91" spans="1:91" s="1" customFormat="1" ht="10.8" customHeight="1">
      <c r="B91" s="31"/>
      <c r="AR91" s="31"/>
      <c r="AS91" s="223"/>
      <c r="AT91" s="224"/>
      <c r="BD91" s="55"/>
    </row>
    <row r="92" spans="1:91" s="1" customFormat="1" ht="29.25" customHeight="1">
      <c r="B92" s="31"/>
      <c r="C92" s="189" t="s">
        <v>56</v>
      </c>
      <c r="D92" s="190"/>
      <c r="E92" s="190"/>
      <c r="F92" s="190"/>
      <c r="G92" s="190"/>
      <c r="H92" s="56"/>
      <c r="I92" s="192" t="s">
        <v>57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216" t="s">
        <v>58</v>
      </c>
      <c r="AH92" s="190"/>
      <c r="AI92" s="190"/>
      <c r="AJ92" s="190"/>
      <c r="AK92" s="190"/>
      <c r="AL92" s="190"/>
      <c r="AM92" s="190"/>
      <c r="AN92" s="192" t="s">
        <v>59</v>
      </c>
      <c r="AO92" s="190"/>
      <c r="AP92" s="220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5">
        <f>ROUND(SUM(AG95:AG114),2)</f>
        <v>0</v>
      </c>
      <c r="AH94" s="225"/>
      <c r="AI94" s="225"/>
      <c r="AJ94" s="225"/>
      <c r="AK94" s="225"/>
      <c r="AL94" s="225"/>
      <c r="AM94" s="225"/>
      <c r="AN94" s="226">
        <f t="shared" ref="AN94:AN114" si="0">SUM(AG94,AT94)</f>
        <v>0</v>
      </c>
      <c r="AO94" s="226"/>
      <c r="AP94" s="226"/>
      <c r="AQ94" s="66" t="s">
        <v>1</v>
      </c>
      <c r="AR94" s="62"/>
      <c r="AS94" s="67">
        <f>ROUND(SUM(AS95:AS114),2)</f>
        <v>0</v>
      </c>
      <c r="AT94" s="68">
        <f t="shared" ref="AT94:AT114" si="1">ROUND(SUM(AV94:AW94),2)</f>
        <v>0</v>
      </c>
      <c r="AU94" s="69">
        <f>ROUND(SUM(AU95:AU114),5)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ROUND(SUM(AZ95:AZ114),2)</f>
        <v>0</v>
      </c>
      <c r="BA94" s="68">
        <f>ROUND(SUM(BA95:BA114),2)</f>
        <v>0</v>
      </c>
      <c r="BB94" s="68">
        <f>ROUND(SUM(BB95:BB114),2)</f>
        <v>0</v>
      </c>
      <c r="BC94" s="68">
        <f>ROUND(SUM(BC95:BC114),2)</f>
        <v>0</v>
      </c>
      <c r="BD94" s="70">
        <f>ROUND(SUM(BD95:BD114),2)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191" t="s">
        <v>80</v>
      </c>
      <c r="E95" s="191"/>
      <c r="F95" s="191"/>
      <c r="G95" s="191"/>
      <c r="H95" s="191"/>
      <c r="I95" s="76"/>
      <c r="J95" s="191" t="s">
        <v>81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214">
        <f>'001 - Elektroinstalace '!J30</f>
        <v>0</v>
      </c>
      <c r="AH95" s="215"/>
      <c r="AI95" s="215"/>
      <c r="AJ95" s="215"/>
      <c r="AK95" s="215"/>
      <c r="AL95" s="215"/>
      <c r="AM95" s="215"/>
      <c r="AN95" s="214">
        <f t="shared" si="0"/>
        <v>0</v>
      </c>
      <c r="AO95" s="215"/>
      <c r="AP95" s="215"/>
      <c r="AQ95" s="77" t="s">
        <v>82</v>
      </c>
      <c r="AR95" s="74"/>
      <c r="AS95" s="78">
        <v>0</v>
      </c>
      <c r="AT95" s="79">
        <f t="shared" si="1"/>
        <v>0</v>
      </c>
      <c r="AU95" s="80">
        <f>'001 - Elektroinstalace '!P122</f>
        <v>0</v>
      </c>
      <c r="AV95" s="79">
        <f>'001 - Elektroinstalace '!J33</f>
        <v>0</v>
      </c>
      <c r="AW95" s="79">
        <f>'001 - Elektroinstalace '!J34</f>
        <v>0</v>
      </c>
      <c r="AX95" s="79">
        <f>'001 - Elektroinstalace '!J35</f>
        <v>0</v>
      </c>
      <c r="AY95" s="79">
        <f>'001 - Elektroinstalace '!J36</f>
        <v>0</v>
      </c>
      <c r="AZ95" s="79">
        <f>'001 - Elektroinstalace '!F33</f>
        <v>0</v>
      </c>
      <c r="BA95" s="79">
        <f>'001 - Elektroinstalace '!F34</f>
        <v>0</v>
      </c>
      <c r="BB95" s="79">
        <f>'001 - Elektroinstalace '!F35</f>
        <v>0</v>
      </c>
      <c r="BC95" s="79">
        <f>'001 - Elektroinstalace '!F36</f>
        <v>0</v>
      </c>
      <c r="BD95" s="81">
        <f>'001 - Elektroinstalace 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6" customFormat="1" ht="16.5" customHeight="1">
      <c r="A96" s="73" t="s">
        <v>79</v>
      </c>
      <c r="B96" s="74"/>
      <c r="C96" s="75"/>
      <c r="D96" s="191" t="s">
        <v>86</v>
      </c>
      <c r="E96" s="191"/>
      <c r="F96" s="191"/>
      <c r="G96" s="191"/>
      <c r="H96" s="191"/>
      <c r="I96" s="76"/>
      <c r="J96" s="191" t="s">
        <v>87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214">
        <f>'002 - Zdravotechnika'!J30</f>
        <v>0</v>
      </c>
      <c r="AH96" s="215"/>
      <c r="AI96" s="215"/>
      <c r="AJ96" s="215"/>
      <c r="AK96" s="215"/>
      <c r="AL96" s="215"/>
      <c r="AM96" s="215"/>
      <c r="AN96" s="214">
        <f t="shared" si="0"/>
        <v>0</v>
      </c>
      <c r="AO96" s="215"/>
      <c r="AP96" s="215"/>
      <c r="AQ96" s="77" t="s">
        <v>82</v>
      </c>
      <c r="AR96" s="74"/>
      <c r="AS96" s="78">
        <v>0</v>
      </c>
      <c r="AT96" s="79">
        <f t="shared" si="1"/>
        <v>0</v>
      </c>
      <c r="AU96" s="80">
        <f>'002 - Zdravotechnika'!P128</f>
        <v>0</v>
      </c>
      <c r="AV96" s="79">
        <f>'002 - Zdravotechnika'!J33</f>
        <v>0</v>
      </c>
      <c r="AW96" s="79">
        <f>'002 - Zdravotechnika'!J34</f>
        <v>0</v>
      </c>
      <c r="AX96" s="79">
        <f>'002 - Zdravotechnika'!J35</f>
        <v>0</v>
      </c>
      <c r="AY96" s="79">
        <f>'002 - Zdravotechnika'!J36</f>
        <v>0</v>
      </c>
      <c r="AZ96" s="79">
        <f>'002 - Zdravotechnika'!F33</f>
        <v>0</v>
      </c>
      <c r="BA96" s="79">
        <f>'002 - Zdravotechnika'!F34</f>
        <v>0</v>
      </c>
      <c r="BB96" s="79">
        <f>'002 - Zdravotechnika'!F35</f>
        <v>0</v>
      </c>
      <c r="BC96" s="79">
        <f>'002 - Zdravotechnika'!F36</f>
        <v>0</v>
      </c>
      <c r="BD96" s="81">
        <f>'002 - Zdravotechnika'!F37</f>
        <v>0</v>
      </c>
      <c r="BT96" s="82" t="s">
        <v>83</v>
      </c>
      <c r="BV96" s="82" t="s">
        <v>77</v>
      </c>
      <c r="BW96" s="82" t="s">
        <v>88</v>
      </c>
      <c r="BX96" s="82" t="s">
        <v>5</v>
      </c>
      <c r="CL96" s="82" t="s">
        <v>1</v>
      </c>
      <c r="CM96" s="82" t="s">
        <v>85</v>
      </c>
    </row>
    <row r="97" spans="1:91" s="6" customFormat="1" ht="16.5" customHeight="1">
      <c r="A97" s="73" t="s">
        <v>79</v>
      </c>
      <c r="B97" s="74"/>
      <c r="C97" s="75"/>
      <c r="D97" s="191" t="s">
        <v>89</v>
      </c>
      <c r="E97" s="191"/>
      <c r="F97" s="191"/>
      <c r="G97" s="191"/>
      <c r="H97" s="191"/>
      <c r="I97" s="76"/>
      <c r="J97" s="191" t="s">
        <v>90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214">
        <f>'003 - Stavební práce'!J30</f>
        <v>0</v>
      </c>
      <c r="AH97" s="215"/>
      <c r="AI97" s="215"/>
      <c r="AJ97" s="215"/>
      <c r="AK97" s="215"/>
      <c r="AL97" s="215"/>
      <c r="AM97" s="215"/>
      <c r="AN97" s="214">
        <f t="shared" si="0"/>
        <v>0</v>
      </c>
      <c r="AO97" s="215"/>
      <c r="AP97" s="215"/>
      <c r="AQ97" s="77" t="s">
        <v>82</v>
      </c>
      <c r="AR97" s="74"/>
      <c r="AS97" s="78">
        <v>0</v>
      </c>
      <c r="AT97" s="79">
        <f t="shared" si="1"/>
        <v>0</v>
      </c>
      <c r="AU97" s="80">
        <f>'003 - Stavební práce'!P133</f>
        <v>0</v>
      </c>
      <c r="AV97" s="79">
        <f>'003 - Stavební práce'!J33</f>
        <v>0</v>
      </c>
      <c r="AW97" s="79">
        <f>'003 - Stavební práce'!J34</f>
        <v>0</v>
      </c>
      <c r="AX97" s="79">
        <f>'003 - Stavební práce'!J35</f>
        <v>0</v>
      </c>
      <c r="AY97" s="79">
        <f>'003 - Stavební práce'!J36</f>
        <v>0</v>
      </c>
      <c r="AZ97" s="79">
        <f>'003 - Stavební práce'!F33</f>
        <v>0</v>
      </c>
      <c r="BA97" s="79">
        <f>'003 - Stavební práce'!F34</f>
        <v>0</v>
      </c>
      <c r="BB97" s="79">
        <f>'003 - Stavební práce'!F35</f>
        <v>0</v>
      </c>
      <c r="BC97" s="79">
        <f>'003 - Stavební práce'!F36</f>
        <v>0</v>
      </c>
      <c r="BD97" s="81">
        <f>'003 - Stavební práce'!F37</f>
        <v>0</v>
      </c>
      <c r="BT97" s="82" t="s">
        <v>83</v>
      </c>
      <c r="BV97" s="82" t="s">
        <v>77</v>
      </c>
      <c r="BW97" s="82" t="s">
        <v>91</v>
      </c>
      <c r="BX97" s="82" t="s">
        <v>5</v>
      </c>
      <c r="CL97" s="82" t="s">
        <v>1</v>
      </c>
      <c r="CM97" s="82" t="s">
        <v>85</v>
      </c>
    </row>
    <row r="98" spans="1:91" s="6" customFormat="1" ht="16.5" customHeight="1">
      <c r="A98" s="73" t="s">
        <v>79</v>
      </c>
      <c r="B98" s="74"/>
      <c r="C98" s="75"/>
      <c r="D98" s="191" t="s">
        <v>92</v>
      </c>
      <c r="E98" s="191"/>
      <c r="F98" s="191"/>
      <c r="G98" s="191"/>
      <c r="H98" s="191"/>
      <c r="I98" s="76"/>
      <c r="J98" s="191" t="s">
        <v>93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214">
        <f>'005 - Ostatní a vedlejší ...'!J30</f>
        <v>0</v>
      </c>
      <c r="AH98" s="215"/>
      <c r="AI98" s="215"/>
      <c r="AJ98" s="215"/>
      <c r="AK98" s="215"/>
      <c r="AL98" s="215"/>
      <c r="AM98" s="215"/>
      <c r="AN98" s="214">
        <f t="shared" si="0"/>
        <v>0</v>
      </c>
      <c r="AO98" s="215"/>
      <c r="AP98" s="215"/>
      <c r="AQ98" s="77" t="s">
        <v>82</v>
      </c>
      <c r="AR98" s="74"/>
      <c r="AS98" s="78">
        <v>0</v>
      </c>
      <c r="AT98" s="79">
        <f t="shared" si="1"/>
        <v>0</v>
      </c>
      <c r="AU98" s="80">
        <f>'005 - Ostatní a vedlejší ...'!P119</f>
        <v>0</v>
      </c>
      <c r="AV98" s="79">
        <f>'005 - Ostatní a vedlejší ...'!J33</f>
        <v>0</v>
      </c>
      <c r="AW98" s="79">
        <f>'005 - Ostatní a vedlejší ...'!J34</f>
        <v>0</v>
      </c>
      <c r="AX98" s="79">
        <f>'005 - Ostatní a vedlejší ...'!J35</f>
        <v>0</v>
      </c>
      <c r="AY98" s="79">
        <f>'005 - Ostatní a vedlejší ...'!J36</f>
        <v>0</v>
      </c>
      <c r="AZ98" s="79">
        <f>'005 - Ostatní a vedlejší ...'!F33</f>
        <v>0</v>
      </c>
      <c r="BA98" s="79">
        <f>'005 - Ostatní a vedlejší ...'!F34</f>
        <v>0</v>
      </c>
      <c r="BB98" s="79">
        <f>'005 - Ostatní a vedlejší ...'!F35</f>
        <v>0</v>
      </c>
      <c r="BC98" s="79">
        <f>'005 - Ostatní a vedlejší ...'!F36</f>
        <v>0</v>
      </c>
      <c r="BD98" s="81">
        <f>'005 - Ostatní a vedlejší ...'!F37</f>
        <v>0</v>
      </c>
      <c r="BT98" s="82" t="s">
        <v>83</v>
      </c>
      <c r="BV98" s="82" t="s">
        <v>77</v>
      </c>
      <c r="BW98" s="82" t="s">
        <v>94</v>
      </c>
      <c r="BX98" s="82" t="s">
        <v>5</v>
      </c>
      <c r="CL98" s="82" t="s">
        <v>1</v>
      </c>
      <c r="CM98" s="82" t="s">
        <v>85</v>
      </c>
    </row>
    <row r="99" spans="1:91" s="6" customFormat="1" ht="16.5" customHeight="1">
      <c r="A99" s="73" t="s">
        <v>79</v>
      </c>
      <c r="B99" s="74"/>
      <c r="C99" s="75"/>
      <c r="D99" s="191" t="s">
        <v>95</v>
      </c>
      <c r="E99" s="191"/>
      <c r="F99" s="191"/>
      <c r="G99" s="191"/>
      <c r="H99" s="191"/>
      <c r="I99" s="76"/>
      <c r="J99" s="191" t="s">
        <v>96</v>
      </c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214">
        <f>'004 - Vzduchotechnika '!J30</f>
        <v>0</v>
      </c>
      <c r="AH99" s="215"/>
      <c r="AI99" s="215"/>
      <c r="AJ99" s="215"/>
      <c r="AK99" s="215"/>
      <c r="AL99" s="215"/>
      <c r="AM99" s="215"/>
      <c r="AN99" s="214">
        <f t="shared" si="0"/>
        <v>0</v>
      </c>
      <c r="AO99" s="215"/>
      <c r="AP99" s="215"/>
      <c r="AQ99" s="77" t="s">
        <v>82</v>
      </c>
      <c r="AR99" s="74"/>
      <c r="AS99" s="78">
        <v>0</v>
      </c>
      <c r="AT99" s="79">
        <f t="shared" si="1"/>
        <v>0</v>
      </c>
      <c r="AU99" s="80">
        <f>'004 - Vzduchotechnika '!P117</f>
        <v>0</v>
      </c>
      <c r="AV99" s="79">
        <f>'004 - Vzduchotechnika '!J33</f>
        <v>0</v>
      </c>
      <c r="AW99" s="79">
        <f>'004 - Vzduchotechnika '!J34</f>
        <v>0</v>
      </c>
      <c r="AX99" s="79">
        <f>'004 - Vzduchotechnika '!J35</f>
        <v>0</v>
      </c>
      <c r="AY99" s="79">
        <f>'004 - Vzduchotechnika '!J36</f>
        <v>0</v>
      </c>
      <c r="AZ99" s="79">
        <f>'004 - Vzduchotechnika '!F33</f>
        <v>0</v>
      </c>
      <c r="BA99" s="79">
        <f>'004 - Vzduchotechnika '!F34</f>
        <v>0</v>
      </c>
      <c r="BB99" s="79">
        <f>'004 - Vzduchotechnika '!F35</f>
        <v>0</v>
      </c>
      <c r="BC99" s="79">
        <f>'004 - Vzduchotechnika '!F36</f>
        <v>0</v>
      </c>
      <c r="BD99" s="81">
        <f>'004 - Vzduchotechnika '!F37</f>
        <v>0</v>
      </c>
      <c r="BT99" s="82" t="s">
        <v>83</v>
      </c>
      <c r="BV99" s="82" t="s">
        <v>77</v>
      </c>
      <c r="BW99" s="82" t="s">
        <v>97</v>
      </c>
      <c r="BX99" s="82" t="s">
        <v>5</v>
      </c>
      <c r="CL99" s="82" t="s">
        <v>1</v>
      </c>
      <c r="CM99" s="82" t="s">
        <v>85</v>
      </c>
    </row>
    <row r="100" spans="1:91" s="6" customFormat="1" ht="16.5" customHeight="1">
      <c r="A100" s="73" t="s">
        <v>79</v>
      </c>
      <c r="B100" s="74"/>
      <c r="C100" s="75"/>
      <c r="D100" s="191" t="s">
        <v>98</v>
      </c>
      <c r="E100" s="191"/>
      <c r="F100" s="191"/>
      <c r="G100" s="191"/>
      <c r="H100" s="191"/>
      <c r="I100" s="76"/>
      <c r="J100" s="191" t="s">
        <v>99</v>
      </c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214">
        <f>'004.1 - Vzduchotechnika -...'!J30</f>
        <v>0</v>
      </c>
      <c r="AH100" s="215"/>
      <c r="AI100" s="215"/>
      <c r="AJ100" s="215"/>
      <c r="AK100" s="215"/>
      <c r="AL100" s="215"/>
      <c r="AM100" s="215"/>
      <c r="AN100" s="214">
        <f t="shared" si="0"/>
        <v>0</v>
      </c>
      <c r="AO100" s="215"/>
      <c r="AP100" s="215"/>
      <c r="AQ100" s="77" t="s">
        <v>82</v>
      </c>
      <c r="AR100" s="74"/>
      <c r="AS100" s="78">
        <v>0</v>
      </c>
      <c r="AT100" s="79">
        <f t="shared" si="1"/>
        <v>0</v>
      </c>
      <c r="AU100" s="80">
        <f>'004.1 - Vzduchotechnika -...'!P117</f>
        <v>0</v>
      </c>
      <c r="AV100" s="79">
        <f>'004.1 - Vzduchotechnika -...'!J33</f>
        <v>0</v>
      </c>
      <c r="AW100" s="79">
        <f>'004.1 - Vzduchotechnika -...'!J34</f>
        <v>0</v>
      </c>
      <c r="AX100" s="79">
        <f>'004.1 - Vzduchotechnika -...'!J35</f>
        <v>0</v>
      </c>
      <c r="AY100" s="79">
        <f>'004.1 - Vzduchotechnika -...'!J36</f>
        <v>0</v>
      </c>
      <c r="AZ100" s="79">
        <f>'004.1 - Vzduchotechnika -...'!F33</f>
        <v>0</v>
      </c>
      <c r="BA100" s="79">
        <f>'004.1 - Vzduchotechnika -...'!F34</f>
        <v>0</v>
      </c>
      <c r="BB100" s="79">
        <f>'004.1 - Vzduchotechnika -...'!F35</f>
        <v>0</v>
      </c>
      <c r="BC100" s="79">
        <f>'004.1 - Vzduchotechnika -...'!F36</f>
        <v>0</v>
      </c>
      <c r="BD100" s="81">
        <f>'004.1 - Vzduchotechnika -...'!F37</f>
        <v>0</v>
      </c>
      <c r="BT100" s="82" t="s">
        <v>83</v>
      </c>
      <c r="BV100" s="82" t="s">
        <v>77</v>
      </c>
      <c r="BW100" s="82" t="s">
        <v>100</v>
      </c>
      <c r="BX100" s="82" t="s">
        <v>5</v>
      </c>
      <c r="CL100" s="82" t="s">
        <v>1</v>
      </c>
      <c r="CM100" s="82" t="s">
        <v>85</v>
      </c>
    </row>
    <row r="101" spans="1:91" s="6" customFormat="1" ht="16.5" customHeight="1">
      <c r="A101" s="73" t="s">
        <v>79</v>
      </c>
      <c r="B101" s="74"/>
      <c r="C101" s="75"/>
      <c r="D101" s="191" t="s">
        <v>101</v>
      </c>
      <c r="E101" s="191"/>
      <c r="F101" s="191"/>
      <c r="G101" s="191"/>
      <c r="H101" s="191"/>
      <c r="I101" s="76"/>
      <c r="J101" s="191" t="s">
        <v>102</v>
      </c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214">
        <f>'004.2 - Vzduchotechnika -...'!J30</f>
        <v>0</v>
      </c>
      <c r="AH101" s="215"/>
      <c r="AI101" s="215"/>
      <c r="AJ101" s="215"/>
      <c r="AK101" s="215"/>
      <c r="AL101" s="215"/>
      <c r="AM101" s="215"/>
      <c r="AN101" s="214">
        <f t="shared" si="0"/>
        <v>0</v>
      </c>
      <c r="AO101" s="215"/>
      <c r="AP101" s="215"/>
      <c r="AQ101" s="77" t="s">
        <v>82</v>
      </c>
      <c r="AR101" s="74"/>
      <c r="AS101" s="78">
        <v>0</v>
      </c>
      <c r="AT101" s="79">
        <f t="shared" si="1"/>
        <v>0</v>
      </c>
      <c r="AU101" s="80">
        <f>'004.2 - Vzduchotechnika -...'!P117</f>
        <v>0</v>
      </c>
      <c r="AV101" s="79">
        <f>'004.2 - Vzduchotechnika -...'!J33</f>
        <v>0</v>
      </c>
      <c r="AW101" s="79">
        <f>'004.2 - Vzduchotechnika -...'!J34</f>
        <v>0</v>
      </c>
      <c r="AX101" s="79">
        <f>'004.2 - Vzduchotechnika -...'!J35</f>
        <v>0</v>
      </c>
      <c r="AY101" s="79">
        <f>'004.2 - Vzduchotechnika -...'!J36</f>
        <v>0</v>
      </c>
      <c r="AZ101" s="79">
        <f>'004.2 - Vzduchotechnika -...'!F33</f>
        <v>0</v>
      </c>
      <c r="BA101" s="79">
        <f>'004.2 - Vzduchotechnika -...'!F34</f>
        <v>0</v>
      </c>
      <c r="BB101" s="79">
        <f>'004.2 - Vzduchotechnika -...'!F35</f>
        <v>0</v>
      </c>
      <c r="BC101" s="79">
        <f>'004.2 - Vzduchotechnika -...'!F36</f>
        <v>0</v>
      </c>
      <c r="BD101" s="81">
        <f>'004.2 - Vzduchotechnika -...'!F37</f>
        <v>0</v>
      </c>
      <c r="BT101" s="82" t="s">
        <v>83</v>
      </c>
      <c r="BV101" s="82" t="s">
        <v>77</v>
      </c>
      <c r="BW101" s="82" t="s">
        <v>103</v>
      </c>
      <c r="BX101" s="82" t="s">
        <v>5</v>
      </c>
      <c r="CL101" s="82" t="s">
        <v>1</v>
      </c>
      <c r="CM101" s="82" t="s">
        <v>85</v>
      </c>
    </row>
    <row r="102" spans="1:91" s="6" customFormat="1" ht="16.5" customHeight="1">
      <c r="A102" s="73" t="s">
        <v>79</v>
      </c>
      <c r="B102" s="74"/>
      <c r="C102" s="75"/>
      <c r="D102" s="191" t="s">
        <v>104</v>
      </c>
      <c r="E102" s="191"/>
      <c r="F102" s="191"/>
      <c r="G102" s="191"/>
      <c r="H102" s="191"/>
      <c r="I102" s="76"/>
      <c r="J102" s="191" t="s">
        <v>105</v>
      </c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214">
        <f>'004.3 - Vzduchotechnika -...'!J30</f>
        <v>0</v>
      </c>
      <c r="AH102" s="215"/>
      <c r="AI102" s="215"/>
      <c r="AJ102" s="215"/>
      <c r="AK102" s="215"/>
      <c r="AL102" s="215"/>
      <c r="AM102" s="215"/>
      <c r="AN102" s="214">
        <f t="shared" si="0"/>
        <v>0</v>
      </c>
      <c r="AO102" s="215"/>
      <c r="AP102" s="215"/>
      <c r="AQ102" s="77" t="s">
        <v>82</v>
      </c>
      <c r="AR102" s="74"/>
      <c r="AS102" s="78">
        <v>0</v>
      </c>
      <c r="AT102" s="79">
        <f t="shared" si="1"/>
        <v>0</v>
      </c>
      <c r="AU102" s="80">
        <f>'004.3 - Vzduchotechnika -...'!P117</f>
        <v>0</v>
      </c>
      <c r="AV102" s="79">
        <f>'004.3 - Vzduchotechnika -...'!J33</f>
        <v>0</v>
      </c>
      <c r="AW102" s="79">
        <f>'004.3 - Vzduchotechnika -...'!J34</f>
        <v>0</v>
      </c>
      <c r="AX102" s="79">
        <f>'004.3 - Vzduchotechnika -...'!J35</f>
        <v>0</v>
      </c>
      <c r="AY102" s="79">
        <f>'004.3 - Vzduchotechnika -...'!J36</f>
        <v>0</v>
      </c>
      <c r="AZ102" s="79">
        <f>'004.3 - Vzduchotechnika -...'!F33</f>
        <v>0</v>
      </c>
      <c r="BA102" s="79">
        <f>'004.3 - Vzduchotechnika -...'!F34</f>
        <v>0</v>
      </c>
      <c r="BB102" s="79">
        <f>'004.3 - Vzduchotechnika -...'!F35</f>
        <v>0</v>
      </c>
      <c r="BC102" s="79">
        <f>'004.3 - Vzduchotechnika -...'!F36</f>
        <v>0</v>
      </c>
      <c r="BD102" s="81">
        <f>'004.3 - Vzduchotechnika -...'!F37</f>
        <v>0</v>
      </c>
      <c r="BT102" s="82" t="s">
        <v>83</v>
      </c>
      <c r="BV102" s="82" t="s">
        <v>77</v>
      </c>
      <c r="BW102" s="82" t="s">
        <v>106</v>
      </c>
      <c r="BX102" s="82" t="s">
        <v>5</v>
      </c>
      <c r="CL102" s="82" t="s">
        <v>1</v>
      </c>
      <c r="CM102" s="82" t="s">
        <v>85</v>
      </c>
    </row>
    <row r="103" spans="1:91" s="6" customFormat="1" ht="16.5" customHeight="1">
      <c r="A103" s="73" t="s">
        <v>79</v>
      </c>
      <c r="B103" s="74"/>
      <c r="C103" s="75"/>
      <c r="D103" s="191" t="s">
        <v>107</v>
      </c>
      <c r="E103" s="191"/>
      <c r="F103" s="191"/>
      <c r="G103" s="191"/>
      <c r="H103" s="191"/>
      <c r="I103" s="76"/>
      <c r="J103" s="191" t="s">
        <v>108</v>
      </c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214">
        <f>'004.4 - Vzduchotechnika -...'!J30</f>
        <v>0</v>
      </c>
      <c r="AH103" s="215"/>
      <c r="AI103" s="215"/>
      <c r="AJ103" s="215"/>
      <c r="AK103" s="215"/>
      <c r="AL103" s="215"/>
      <c r="AM103" s="215"/>
      <c r="AN103" s="214">
        <f t="shared" si="0"/>
        <v>0</v>
      </c>
      <c r="AO103" s="215"/>
      <c r="AP103" s="215"/>
      <c r="AQ103" s="77" t="s">
        <v>82</v>
      </c>
      <c r="AR103" s="74"/>
      <c r="AS103" s="78">
        <v>0</v>
      </c>
      <c r="AT103" s="79">
        <f t="shared" si="1"/>
        <v>0</v>
      </c>
      <c r="AU103" s="80">
        <f>'004.4 - Vzduchotechnika -...'!P117</f>
        <v>0</v>
      </c>
      <c r="AV103" s="79">
        <f>'004.4 - Vzduchotechnika -...'!J33</f>
        <v>0</v>
      </c>
      <c r="AW103" s="79">
        <f>'004.4 - Vzduchotechnika -...'!J34</f>
        <v>0</v>
      </c>
      <c r="AX103" s="79">
        <f>'004.4 - Vzduchotechnika -...'!J35</f>
        <v>0</v>
      </c>
      <c r="AY103" s="79">
        <f>'004.4 - Vzduchotechnika -...'!J36</f>
        <v>0</v>
      </c>
      <c r="AZ103" s="79">
        <f>'004.4 - Vzduchotechnika -...'!F33</f>
        <v>0</v>
      </c>
      <c r="BA103" s="79">
        <f>'004.4 - Vzduchotechnika -...'!F34</f>
        <v>0</v>
      </c>
      <c r="BB103" s="79">
        <f>'004.4 - Vzduchotechnika -...'!F35</f>
        <v>0</v>
      </c>
      <c r="BC103" s="79">
        <f>'004.4 - Vzduchotechnika -...'!F36</f>
        <v>0</v>
      </c>
      <c r="BD103" s="81">
        <f>'004.4 - Vzduchotechnika -...'!F37</f>
        <v>0</v>
      </c>
      <c r="BT103" s="82" t="s">
        <v>83</v>
      </c>
      <c r="BV103" s="82" t="s">
        <v>77</v>
      </c>
      <c r="BW103" s="82" t="s">
        <v>109</v>
      </c>
      <c r="BX103" s="82" t="s">
        <v>5</v>
      </c>
      <c r="CL103" s="82" t="s">
        <v>1</v>
      </c>
      <c r="CM103" s="82" t="s">
        <v>85</v>
      </c>
    </row>
    <row r="104" spans="1:91" s="6" customFormat="1" ht="16.5" customHeight="1">
      <c r="A104" s="73" t="s">
        <v>79</v>
      </c>
      <c r="B104" s="74"/>
      <c r="C104" s="75"/>
      <c r="D104" s="191" t="s">
        <v>110</v>
      </c>
      <c r="E104" s="191"/>
      <c r="F104" s="191"/>
      <c r="G104" s="191"/>
      <c r="H104" s="191"/>
      <c r="I104" s="76"/>
      <c r="J104" s="191" t="s">
        <v>111</v>
      </c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214">
        <f>'004.5 - Vzduchotechnika -...'!J30</f>
        <v>0</v>
      </c>
      <c r="AH104" s="215"/>
      <c r="AI104" s="215"/>
      <c r="AJ104" s="215"/>
      <c r="AK104" s="215"/>
      <c r="AL104" s="215"/>
      <c r="AM104" s="215"/>
      <c r="AN104" s="214">
        <f t="shared" si="0"/>
        <v>0</v>
      </c>
      <c r="AO104" s="215"/>
      <c r="AP104" s="215"/>
      <c r="AQ104" s="77" t="s">
        <v>82</v>
      </c>
      <c r="AR104" s="74"/>
      <c r="AS104" s="78">
        <v>0</v>
      </c>
      <c r="AT104" s="79">
        <f t="shared" si="1"/>
        <v>0</v>
      </c>
      <c r="AU104" s="80">
        <f>'004.5 - Vzduchotechnika -...'!P117</f>
        <v>0</v>
      </c>
      <c r="AV104" s="79">
        <f>'004.5 - Vzduchotechnika -...'!J33</f>
        <v>0</v>
      </c>
      <c r="AW104" s="79">
        <f>'004.5 - Vzduchotechnika -...'!J34</f>
        <v>0</v>
      </c>
      <c r="AX104" s="79">
        <f>'004.5 - Vzduchotechnika -...'!J35</f>
        <v>0</v>
      </c>
      <c r="AY104" s="79">
        <f>'004.5 - Vzduchotechnika -...'!J36</f>
        <v>0</v>
      </c>
      <c r="AZ104" s="79">
        <f>'004.5 - Vzduchotechnika -...'!F33</f>
        <v>0</v>
      </c>
      <c r="BA104" s="79">
        <f>'004.5 - Vzduchotechnika -...'!F34</f>
        <v>0</v>
      </c>
      <c r="BB104" s="79">
        <f>'004.5 - Vzduchotechnika -...'!F35</f>
        <v>0</v>
      </c>
      <c r="BC104" s="79">
        <f>'004.5 - Vzduchotechnika -...'!F36</f>
        <v>0</v>
      </c>
      <c r="BD104" s="81">
        <f>'004.5 - Vzduchotechnika -...'!F37</f>
        <v>0</v>
      </c>
      <c r="BT104" s="82" t="s">
        <v>83</v>
      </c>
      <c r="BV104" s="82" t="s">
        <v>77</v>
      </c>
      <c r="BW104" s="82" t="s">
        <v>112</v>
      </c>
      <c r="BX104" s="82" t="s">
        <v>5</v>
      </c>
      <c r="CL104" s="82" t="s">
        <v>1</v>
      </c>
      <c r="CM104" s="82" t="s">
        <v>85</v>
      </c>
    </row>
    <row r="105" spans="1:91" s="6" customFormat="1" ht="16.5" customHeight="1">
      <c r="A105" s="73" t="s">
        <v>79</v>
      </c>
      <c r="B105" s="74"/>
      <c r="C105" s="75"/>
      <c r="D105" s="191" t="s">
        <v>113</v>
      </c>
      <c r="E105" s="191"/>
      <c r="F105" s="191"/>
      <c r="G105" s="191"/>
      <c r="H105" s="191"/>
      <c r="I105" s="76"/>
      <c r="J105" s="191" t="s">
        <v>114</v>
      </c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214">
        <f>'011 - Stavební část - úpr...'!J30</f>
        <v>0</v>
      </c>
      <c r="AH105" s="215"/>
      <c r="AI105" s="215"/>
      <c r="AJ105" s="215"/>
      <c r="AK105" s="215"/>
      <c r="AL105" s="215"/>
      <c r="AM105" s="215"/>
      <c r="AN105" s="214">
        <f t="shared" si="0"/>
        <v>0</v>
      </c>
      <c r="AO105" s="215"/>
      <c r="AP105" s="215"/>
      <c r="AQ105" s="77" t="s">
        <v>82</v>
      </c>
      <c r="AR105" s="74"/>
      <c r="AS105" s="78">
        <v>0</v>
      </c>
      <c r="AT105" s="79">
        <f t="shared" si="1"/>
        <v>0</v>
      </c>
      <c r="AU105" s="80">
        <f>'011 - Stavební část - úpr...'!P127</f>
        <v>0</v>
      </c>
      <c r="AV105" s="79">
        <f>'011 - Stavební část - úpr...'!J33</f>
        <v>0</v>
      </c>
      <c r="AW105" s="79">
        <f>'011 - Stavební část - úpr...'!J34</f>
        <v>0</v>
      </c>
      <c r="AX105" s="79">
        <f>'011 - Stavební část - úpr...'!J35</f>
        <v>0</v>
      </c>
      <c r="AY105" s="79">
        <f>'011 - Stavební část - úpr...'!J36</f>
        <v>0</v>
      </c>
      <c r="AZ105" s="79">
        <f>'011 - Stavební část - úpr...'!F33</f>
        <v>0</v>
      </c>
      <c r="BA105" s="79">
        <f>'011 - Stavební část - úpr...'!F34</f>
        <v>0</v>
      </c>
      <c r="BB105" s="79">
        <f>'011 - Stavební část - úpr...'!F35</f>
        <v>0</v>
      </c>
      <c r="BC105" s="79">
        <f>'011 - Stavební část - úpr...'!F36</f>
        <v>0</v>
      </c>
      <c r="BD105" s="81">
        <f>'011 - Stavební část - úpr...'!F37</f>
        <v>0</v>
      </c>
      <c r="BT105" s="82" t="s">
        <v>83</v>
      </c>
      <c r="BV105" s="82" t="s">
        <v>77</v>
      </c>
      <c r="BW105" s="82" t="s">
        <v>115</v>
      </c>
      <c r="BX105" s="82" t="s">
        <v>5</v>
      </c>
      <c r="CL105" s="82" t="s">
        <v>1</v>
      </c>
      <c r="CM105" s="82" t="s">
        <v>85</v>
      </c>
    </row>
    <row r="106" spans="1:91" s="6" customFormat="1" ht="16.5" customHeight="1">
      <c r="A106" s="73" t="s">
        <v>79</v>
      </c>
      <c r="B106" s="74"/>
      <c r="C106" s="75"/>
      <c r="D106" s="191" t="s">
        <v>116</v>
      </c>
      <c r="E106" s="191"/>
      <c r="F106" s="191"/>
      <c r="G106" s="191"/>
      <c r="H106" s="191"/>
      <c r="I106" s="76"/>
      <c r="J106" s="191" t="s">
        <v>117</v>
      </c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214">
        <f>'012 - Elektroinstalace  -...'!J30</f>
        <v>0</v>
      </c>
      <c r="AH106" s="215"/>
      <c r="AI106" s="215"/>
      <c r="AJ106" s="215"/>
      <c r="AK106" s="215"/>
      <c r="AL106" s="215"/>
      <c r="AM106" s="215"/>
      <c r="AN106" s="214">
        <f t="shared" si="0"/>
        <v>0</v>
      </c>
      <c r="AO106" s="215"/>
      <c r="AP106" s="215"/>
      <c r="AQ106" s="77" t="s">
        <v>82</v>
      </c>
      <c r="AR106" s="74"/>
      <c r="AS106" s="78">
        <v>0</v>
      </c>
      <c r="AT106" s="79">
        <f t="shared" si="1"/>
        <v>0</v>
      </c>
      <c r="AU106" s="80">
        <f>'012 - Elektroinstalace  -...'!P122</f>
        <v>0</v>
      </c>
      <c r="AV106" s="79">
        <f>'012 - Elektroinstalace  -...'!J33</f>
        <v>0</v>
      </c>
      <c r="AW106" s="79">
        <f>'012 - Elektroinstalace  -...'!J34</f>
        <v>0</v>
      </c>
      <c r="AX106" s="79">
        <f>'012 - Elektroinstalace  -...'!J35</f>
        <v>0</v>
      </c>
      <c r="AY106" s="79">
        <f>'012 - Elektroinstalace  -...'!J36</f>
        <v>0</v>
      </c>
      <c r="AZ106" s="79">
        <f>'012 - Elektroinstalace  -...'!F33</f>
        <v>0</v>
      </c>
      <c r="BA106" s="79">
        <f>'012 - Elektroinstalace  -...'!F34</f>
        <v>0</v>
      </c>
      <c r="BB106" s="79">
        <f>'012 - Elektroinstalace  -...'!F35</f>
        <v>0</v>
      </c>
      <c r="BC106" s="79">
        <f>'012 - Elektroinstalace  -...'!F36</f>
        <v>0</v>
      </c>
      <c r="BD106" s="81">
        <f>'012 - Elektroinstalace  -...'!F37</f>
        <v>0</v>
      </c>
      <c r="BT106" s="82" t="s">
        <v>83</v>
      </c>
      <c r="BV106" s="82" t="s">
        <v>77</v>
      </c>
      <c r="BW106" s="82" t="s">
        <v>118</v>
      </c>
      <c r="BX106" s="82" t="s">
        <v>5</v>
      </c>
      <c r="CL106" s="82" t="s">
        <v>1</v>
      </c>
      <c r="CM106" s="82" t="s">
        <v>85</v>
      </c>
    </row>
    <row r="107" spans="1:91" s="6" customFormat="1" ht="16.5" customHeight="1">
      <c r="A107" s="73" t="s">
        <v>79</v>
      </c>
      <c r="B107" s="74"/>
      <c r="C107" s="75"/>
      <c r="D107" s="191" t="s">
        <v>119</v>
      </c>
      <c r="E107" s="191"/>
      <c r="F107" s="191"/>
      <c r="G107" s="191"/>
      <c r="H107" s="191"/>
      <c r="I107" s="76"/>
      <c r="J107" s="191" t="s">
        <v>120</v>
      </c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214">
        <f>'013 - Klimatizace - úprav...'!J30</f>
        <v>0</v>
      </c>
      <c r="AH107" s="215"/>
      <c r="AI107" s="215"/>
      <c r="AJ107" s="215"/>
      <c r="AK107" s="215"/>
      <c r="AL107" s="215"/>
      <c r="AM107" s="215"/>
      <c r="AN107" s="214">
        <f t="shared" si="0"/>
        <v>0</v>
      </c>
      <c r="AO107" s="215"/>
      <c r="AP107" s="215"/>
      <c r="AQ107" s="77" t="s">
        <v>82</v>
      </c>
      <c r="AR107" s="74"/>
      <c r="AS107" s="78">
        <v>0</v>
      </c>
      <c r="AT107" s="79">
        <f t="shared" si="1"/>
        <v>0</v>
      </c>
      <c r="AU107" s="80">
        <f>'013 - Klimatizace - úprav...'!P120</f>
        <v>0</v>
      </c>
      <c r="AV107" s="79">
        <f>'013 - Klimatizace - úprav...'!J33</f>
        <v>0</v>
      </c>
      <c r="AW107" s="79">
        <f>'013 - Klimatizace - úprav...'!J34</f>
        <v>0</v>
      </c>
      <c r="AX107" s="79">
        <f>'013 - Klimatizace - úprav...'!J35</f>
        <v>0</v>
      </c>
      <c r="AY107" s="79">
        <f>'013 - Klimatizace - úprav...'!J36</f>
        <v>0</v>
      </c>
      <c r="AZ107" s="79">
        <f>'013 - Klimatizace - úprav...'!F33</f>
        <v>0</v>
      </c>
      <c r="BA107" s="79">
        <f>'013 - Klimatizace - úprav...'!F34</f>
        <v>0</v>
      </c>
      <c r="BB107" s="79">
        <f>'013 - Klimatizace - úprav...'!F35</f>
        <v>0</v>
      </c>
      <c r="BC107" s="79">
        <f>'013 - Klimatizace - úprav...'!F36</f>
        <v>0</v>
      </c>
      <c r="BD107" s="81">
        <f>'013 - Klimatizace - úprav...'!F37</f>
        <v>0</v>
      </c>
      <c r="BT107" s="82" t="s">
        <v>83</v>
      </c>
      <c r="BV107" s="82" t="s">
        <v>77</v>
      </c>
      <c r="BW107" s="82" t="s">
        <v>121</v>
      </c>
      <c r="BX107" s="82" t="s">
        <v>5</v>
      </c>
      <c r="CL107" s="82" t="s">
        <v>1</v>
      </c>
      <c r="CM107" s="82" t="s">
        <v>85</v>
      </c>
    </row>
    <row r="108" spans="1:91" s="6" customFormat="1" ht="37.5" customHeight="1">
      <c r="A108" s="73" t="s">
        <v>79</v>
      </c>
      <c r="B108" s="74"/>
      <c r="C108" s="75"/>
      <c r="D108" s="191" t="s">
        <v>122</v>
      </c>
      <c r="E108" s="191"/>
      <c r="F108" s="191"/>
      <c r="G108" s="191"/>
      <c r="H108" s="191"/>
      <c r="I108" s="76"/>
      <c r="J108" s="191" t="s">
        <v>123</v>
      </c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214">
        <f>'014 - ÚPRAVA VSTUPNÍHO PO...'!J30</f>
        <v>0</v>
      </c>
      <c r="AH108" s="215"/>
      <c r="AI108" s="215"/>
      <c r="AJ108" s="215"/>
      <c r="AK108" s="215"/>
      <c r="AL108" s="215"/>
      <c r="AM108" s="215"/>
      <c r="AN108" s="214">
        <f t="shared" si="0"/>
        <v>0</v>
      </c>
      <c r="AO108" s="215"/>
      <c r="AP108" s="215"/>
      <c r="AQ108" s="77" t="s">
        <v>82</v>
      </c>
      <c r="AR108" s="74"/>
      <c r="AS108" s="78">
        <v>0</v>
      </c>
      <c r="AT108" s="79">
        <f t="shared" si="1"/>
        <v>0</v>
      </c>
      <c r="AU108" s="80">
        <f>'014 - ÚPRAVA VSTUPNÍHO PO...'!P119</f>
        <v>0</v>
      </c>
      <c r="AV108" s="79">
        <f>'014 - ÚPRAVA VSTUPNÍHO PO...'!J33</f>
        <v>0</v>
      </c>
      <c r="AW108" s="79">
        <f>'014 - ÚPRAVA VSTUPNÍHO PO...'!J34</f>
        <v>0</v>
      </c>
      <c r="AX108" s="79">
        <f>'014 - ÚPRAVA VSTUPNÍHO PO...'!J35</f>
        <v>0</v>
      </c>
      <c r="AY108" s="79">
        <f>'014 - ÚPRAVA VSTUPNÍHO PO...'!J36</f>
        <v>0</v>
      </c>
      <c r="AZ108" s="79">
        <f>'014 - ÚPRAVA VSTUPNÍHO PO...'!F33</f>
        <v>0</v>
      </c>
      <c r="BA108" s="79">
        <f>'014 - ÚPRAVA VSTUPNÍHO PO...'!F34</f>
        <v>0</v>
      </c>
      <c r="BB108" s="79">
        <f>'014 - ÚPRAVA VSTUPNÍHO PO...'!F35</f>
        <v>0</v>
      </c>
      <c r="BC108" s="79">
        <f>'014 - ÚPRAVA VSTUPNÍHO PO...'!F36</f>
        <v>0</v>
      </c>
      <c r="BD108" s="81">
        <f>'014 - ÚPRAVA VSTUPNÍHO PO...'!F37</f>
        <v>0</v>
      </c>
      <c r="BT108" s="82" t="s">
        <v>83</v>
      </c>
      <c r="BV108" s="82" t="s">
        <v>77</v>
      </c>
      <c r="BW108" s="82" t="s">
        <v>124</v>
      </c>
      <c r="BX108" s="82" t="s">
        <v>5</v>
      </c>
      <c r="CL108" s="82" t="s">
        <v>1</v>
      </c>
      <c r="CM108" s="82" t="s">
        <v>85</v>
      </c>
    </row>
    <row r="109" spans="1:91" s="6" customFormat="1" ht="37.5" customHeight="1">
      <c r="A109" s="73" t="s">
        <v>79</v>
      </c>
      <c r="B109" s="74"/>
      <c r="C109" s="75"/>
      <c r="D109" s="191" t="s">
        <v>125</v>
      </c>
      <c r="E109" s="191"/>
      <c r="F109" s="191"/>
      <c r="G109" s="191"/>
      <c r="H109" s="191"/>
      <c r="I109" s="76"/>
      <c r="J109" s="191" t="s">
        <v>126</v>
      </c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214">
        <f>'015 - ÚPRAVA VSTUPNÍHO PO...'!J30</f>
        <v>0</v>
      </c>
      <c r="AH109" s="215"/>
      <c r="AI109" s="215"/>
      <c r="AJ109" s="215"/>
      <c r="AK109" s="215"/>
      <c r="AL109" s="215"/>
      <c r="AM109" s="215"/>
      <c r="AN109" s="214">
        <f t="shared" si="0"/>
        <v>0</v>
      </c>
      <c r="AO109" s="215"/>
      <c r="AP109" s="215"/>
      <c r="AQ109" s="77" t="s">
        <v>82</v>
      </c>
      <c r="AR109" s="74"/>
      <c r="AS109" s="78">
        <v>0</v>
      </c>
      <c r="AT109" s="79">
        <f t="shared" si="1"/>
        <v>0</v>
      </c>
      <c r="AU109" s="80">
        <f>'015 - ÚPRAVA VSTUPNÍHO PO...'!P118</f>
        <v>0</v>
      </c>
      <c r="AV109" s="79">
        <f>'015 - ÚPRAVA VSTUPNÍHO PO...'!J33</f>
        <v>0</v>
      </c>
      <c r="AW109" s="79">
        <f>'015 - ÚPRAVA VSTUPNÍHO PO...'!J34</f>
        <v>0</v>
      </c>
      <c r="AX109" s="79">
        <f>'015 - ÚPRAVA VSTUPNÍHO PO...'!J35</f>
        <v>0</v>
      </c>
      <c r="AY109" s="79">
        <f>'015 - ÚPRAVA VSTUPNÍHO PO...'!J36</f>
        <v>0</v>
      </c>
      <c r="AZ109" s="79">
        <f>'015 - ÚPRAVA VSTUPNÍHO PO...'!F33</f>
        <v>0</v>
      </c>
      <c r="BA109" s="79">
        <f>'015 - ÚPRAVA VSTUPNÍHO PO...'!F34</f>
        <v>0</v>
      </c>
      <c r="BB109" s="79">
        <f>'015 - ÚPRAVA VSTUPNÍHO PO...'!F35</f>
        <v>0</v>
      </c>
      <c r="BC109" s="79">
        <f>'015 - ÚPRAVA VSTUPNÍHO PO...'!F36</f>
        <v>0</v>
      </c>
      <c r="BD109" s="81">
        <f>'015 - ÚPRAVA VSTUPNÍHO PO...'!F37</f>
        <v>0</v>
      </c>
      <c r="BT109" s="82" t="s">
        <v>83</v>
      </c>
      <c r="BV109" s="82" t="s">
        <v>77</v>
      </c>
      <c r="BW109" s="82" t="s">
        <v>127</v>
      </c>
      <c r="BX109" s="82" t="s">
        <v>5</v>
      </c>
      <c r="CL109" s="82" t="s">
        <v>1</v>
      </c>
      <c r="CM109" s="82" t="s">
        <v>85</v>
      </c>
    </row>
    <row r="110" spans="1:91" s="6" customFormat="1" ht="37.5" customHeight="1">
      <c r="A110" s="73" t="s">
        <v>79</v>
      </c>
      <c r="B110" s="74"/>
      <c r="C110" s="75"/>
      <c r="D110" s="191" t="s">
        <v>128</v>
      </c>
      <c r="E110" s="191"/>
      <c r="F110" s="191"/>
      <c r="G110" s="191"/>
      <c r="H110" s="191"/>
      <c r="I110" s="76"/>
      <c r="J110" s="191" t="s">
        <v>123</v>
      </c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214">
        <f>'016 - ÚPRAVA VSTUPNÍHO PO...'!J30</f>
        <v>0</v>
      </c>
      <c r="AH110" s="215"/>
      <c r="AI110" s="215"/>
      <c r="AJ110" s="215"/>
      <c r="AK110" s="215"/>
      <c r="AL110" s="215"/>
      <c r="AM110" s="215"/>
      <c r="AN110" s="214">
        <f t="shared" si="0"/>
        <v>0</v>
      </c>
      <c r="AO110" s="215"/>
      <c r="AP110" s="215"/>
      <c r="AQ110" s="77" t="s">
        <v>82</v>
      </c>
      <c r="AR110" s="74"/>
      <c r="AS110" s="78">
        <v>0</v>
      </c>
      <c r="AT110" s="79">
        <f t="shared" si="1"/>
        <v>0</v>
      </c>
      <c r="AU110" s="80">
        <f>'016 - ÚPRAVA VSTUPNÍHO PO...'!P119</f>
        <v>0</v>
      </c>
      <c r="AV110" s="79">
        <f>'016 - ÚPRAVA VSTUPNÍHO PO...'!J33</f>
        <v>0</v>
      </c>
      <c r="AW110" s="79">
        <f>'016 - ÚPRAVA VSTUPNÍHO PO...'!J34</f>
        <v>0</v>
      </c>
      <c r="AX110" s="79">
        <f>'016 - ÚPRAVA VSTUPNÍHO PO...'!J35</f>
        <v>0</v>
      </c>
      <c r="AY110" s="79">
        <f>'016 - ÚPRAVA VSTUPNÍHO PO...'!J36</f>
        <v>0</v>
      </c>
      <c r="AZ110" s="79">
        <f>'016 - ÚPRAVA VSTUPNÍHO PO...'!F33</f>
        <v>0</v>
      </c>
      <c r="BA110" s="79">
        <f>'016 - ÚPRAVA VSTUPNÍHO PO...'!F34</f>
        <v>0</v>
      </c>
      <c r="BB110" s="79">
        <f>'016 - ÚPRAVA VSTUPNÍHO PO...'!F35</f>
        <v>0</v>
      </c>
      <c r="BC110" s="79">
        <f>'016 - ÚPRAVA VSTUPNÍHO PO...'!F36</f>
        <v>0</v>
      </c>
      <c r="BD110" s="81">
        <f>'016 - ÚPRAVA VSTUPNÍHO PO...'!F37</f>
        <v>0</v>
      </c>
      <c r="BT110" s="82" t="s">
        <v>83</v>
      </c>
      <c r="BV110" s="82" t="s">
        <v>77</v>
      </c>
      <c r="BW110" s="82" t="s">
        <v>129</v>
      </c>
      <c r="BX110" s="82" t="s">
        <v>5</v>
      </c>
      <c r="CL110" s="82" t="s">
        <v>1</v>
      </c>
      <c r="CM110" s="82" t="s">
        <v>85</v>
      </c>
    </row>
    <row r="111" spans="1:91" s="6" customFormat="1" ht="37.5" customHeight="1">
      <c r="A111" s="73" t="s">
        <v>79</v>
      </c>
      <c r="B111" s="74"/>
      <c r="C111" s="75"/>
      <c r="D111" s="191" t="s">
        <v>130</v>
      </c>
      <c r="E111" s="191"/>
      <c r="F111" s="191"/>
      <c r="G111" s="191"/>
      <c r="H111" s="191"/>
      <c r="I111" s="76"/>
      <c r="J111" s="191" t="s">
        <v>131</v>
      </c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214">
        <f>'017 - ÚPRAVA VSTUPNÍHO PO...'!J30</f>
        <v>0</v>
      </c>
      <c r="AH111" s="215"/>
      <c r="AI111" s="215"/>
      <c r="AJ111" s="215"/>
      <c r="AK111" s="215"/>
      <c r="AL111" s="215"/>
      <c r="AM111" s="215"/>
      <c r="AN111" s="214">
        <f t="shared" si="0"/>
        <v>0</v>
      </c>
      <c r="AO111" s="215"/>
      <c r="AP111" s="215"/>
      <c r="AQ111" s="77" t="s">
        <v>82</v>
      </c>
      <c r="AR111" s="74"/>
      <c r="AS111" s="78">
        <v>0</v>
      </c>
      <c r="AT111" s="79">
        <f t="shared" si="1"/>
        <v>0</v>
      </c>
      <c r="AU111" s="80">
        <f>'017 - ÚPRAVA VSTUPNÍHO PO...'!P120</f>
        <v>0</v>
      </c>
      <c r="AV111" s="79">
        <f>'017 - ÚPRAVA VSTUPNÍHO PO...'!J33</f>
        <v>0</v>
      </c>
      <c r="AW111" s="79">
        <f>'017 - ÚPRAVA VSTUPNÍHO PO...'!J34</f>
        <v>0</v>
      </c>
      <c r="AX111" s="79">
        <f>'017 - ÚPRAVA VSTUPNÍHO PO...'!J35</f>
        <v>0</v>
      </c>
      <c r="AY111" s="79">
        <f>'017 - ÚPRAVA VSTUPNÍHO PO...'!J36</f>
        <v>0</v>
      </c>
      <c r="AZ111" s="79">
        <f>'017 - ÚPRAVA VSTUPNÍHO PO...'!F33</f>
        <v>0</v>
      </c>
      <c r="BA111" s="79">
        <f>'017 - ÚPRAVA VSTUPNÍHO PO...'!F34</f>
        <v>0</v>
      </c>
      <c r="BB111" s="79">
        <f>'017 - ÚPRAVA VSTUPNÍHO PO...'!F35</f>
        <v>0</v>
      </c>
      <c r="BC111" s="79">
        <f>'017 - ÚPRAVA VSTUPNÍHO PO...'!F36</f>
        <v>0</v>
      </c>
      <c r="BD111" s="81">
        <f>'017 - ÚPRAVA VSTUPNÍHO PO...'!F37</f>
        <v>0</v>
      </c>
      <c r="BT111" s="82" t="s">
        <v>83</v>
      </c>
      <c r="BV111" s="82" t="s">
        <v>77</v>
      </c>
      <c r="BW111" s="82" t="s">
        <v>132</v>
      </c>
      <c r="BX111" s="82" t="s">
        <v>5</v>
      </c>
      <c r="CL111" s="82" t="s">
        <v>1</v>
      </c>
      <c r="CM111" s="82" t="s">
        <v>85</v>
      </c>
    </row>
    <row r="112" spans="1:91" s="6" customFormat="1" ht="37.5" customHeight="1">
      <c r="A112" s="73" t="s">
        <v>79</v>
      </c>
      <c r="B112" s="74"/>
      <c r="C112" s="75"/>
      <c r="D112" s="191" t="s">
        <v>133</v>
      </c>
      <c r="E112" s="191"/>
      <c r="F112" s="191"/>
      <c r="G112" s="191"/>
      <c r="H112" s="191"/>
      <c r="I112" s="76"/>
      <c r="J112" s="191" t="s">
        <v>134</v>
      </c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214">
        <f>'018 - ÚPRAVA VSTUPNÍHO PO...'!J30</f>
        <v>0</v>
      </c>
      <c r="AH112" s="215"/>
      <c r="AI112" s="215"/>
      <c r="AJ112" s="215"/>
      <c r="AK112" s="215"/>
      <c r="AL112" s="215"/>
      <c r="AM112" s="215"/>
      <c r="AN112" s="214">
        <f t="shared" si="0"/>
        <v>0</v>
      </c>
      <c r="AO112" s="215"/>
      <c r="AP112" s="215"/>
      <c r="AQ112" s="77" t="s">
        <v>82</v>
      </c>
      <c r="AR112" s="74"/>
      <c r="AS112" s="78">
        <v>0</v>
      </c>
      <c r="AT112" s="79">
        <f t="shared" si="1"/>
        <v>0</v>
      </c>
      <c r="AU112" s="80">
        <f>'018 - ÚPRAVA VSTUPNÍHO PO...'!P120</f>
        <v>0</v>
      </c>
      <c r="AV112" s="79">
        <f>'018 - ÚPRAVA VSTUPNÍHO PO...'!J33</f>
        <v>0</v>
      </c>
      <c r="AW112" s="79">
        <f>'018 - ÚPRAVA VSTUPNÍHO PO...'!J34</f>
        <v>0</v>
      </c>
      <c r="AX112" s="79">
        <f>'018 - ÚPRAVA VSTUPNÍHO PO...'!J35</f>
        <v>0</v>
      </c>
      <c r="AY112" s="79">
        <f>'018 - ÚPRAVA VSTUPNÍHO PO...'!J36</f>
        <v>0</v>
      </c>
      <c r="AZ112" s="79">
        <f>'018 - ÚPRAVA VSTUPNÍHO PO...'!F33</f>
        <v>0</v>
      </c>
      <c r="BA112" s="79">
        <f>'018 - ÚPRAVA VSTUPNÍHO PO...'!F34</f>
        <v>0</v>
      </c>
      <c r="BB112" s="79">
        <f>'018 - ÚPRAVA VSTUPNÍHO PO...'!F35</f>
        <v>0</v>
      </c>
      <c r="BC112" s="79">
        <f>'018 - ÚPRAVA VSTUPNÍHO PO...'!F36</f>
        <v>0</v>
      </c>
      <c r="BD112" s="81">
        <f>'018 - ÚPRAVA VSTUPNÍHO PO...'!F37</f>
        <v>0</v>
      </c>
      <c r="BT112" s="82" t="s">
        <v>83</v>
      </c>
      <c r="BV112" s="82" t="s">
        <v>77</v>
      </c>
      <c r="BW112" s="82" t="s">
        <v>135</v>
      </c>
      <c r="BX112" s="82" t="s">
        <v>5</v>
      </c>
      <c r="CL112" s="82" t="s">
        <v>1</v>
      </c>
      <c r="CM112" s="82" t="s">
        <v>85</v>
      </c>
    </row>
    <row r="113" spans="1:91" s="6" customFormat="1" ht="37.5" customHeight="1">
      <c r="A113" s="73" t="s">
        <v>79</v>
      </c>
      <c r="B113" s="74"/>
      <c r="C113" s="75"/>
      <c r="D113" s="191" t="s">
        <v>136</v>
      </c>
      <c r="E113" s="191"/>
      <c r="F113" s="191"/>
      <c r="G113" s="191"/>
      <c r="H113" s="191"/>
      <c r="I113" s="76"/>
      <c r="J113" s="191" t="s">
        <v>137</v>
      </c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214">
        <f>'019 - ÚPRAVA VSTUPNÍHO PO...'!J30</f>
        <v>0</v>
      </c>
      <c r="AH113" s="215"/>
      <c r="AI113" s="215"/>
      <c r="AJ113" s="215"/>
      <c r="AK113" s="215"/>
      <c r="AL113" s="215"/>
      <c r="AM113" s="215"/>
      <c r="AN113" s="214">
        <f t="shared" si="0"/>
        <v>0</v>
      </c>
      <c r="AO113" s="215"/>
      <c r="AP113" s="215"/>
      <c r="AQ113" s="77" t="s">
        <v>82</v>
      </c>
      <c r="AR113" s="74"/>
      <c r="AS113" s="78">
        <v>0</v>
      </c>
      <c r="AT113" s="79">
        <f t="shared" si="1"/>
        <v>0</v>
      </c>
      <c r="AU113" s="80">
        <f>'019 - ÚPRAVA VSTUPNÍHO PO...'!P119</f>
        <v>0</v>
      </c>
      <c r="AV113" s="79">
        <f>'019 - ÚPRAVA VSTUPNÍHO PO...'!J33</f>
        <v>0</v>
      </c>
      <c r="AW113" s="79">
        <f>'019 - ÚPRAVA VSTUPNÍHO PO...'!J34</f>
        <v>0</v>
      </c>
      <c r="AX113" s="79">
        <f>'019 - ÚPRAVA VSTUPNÍHO PO...'!J35</f>
        <v>0</v>
      </c>
      <c r="AY113" s="79">
        <f>'019 - ÚPRAVA VSTUPNÍHO PO...'!J36</f>
        <v>0</v>
      </c>
      <c r="AZ113" s="79">
        <f>'019 - ÚPRAVA VSTUPNÍHO PO...'!F33</f>
        <v>0</v>
      </c>
      <c r="BA113" s="79">
        <f>'019 - ÚPRAVA VSTUPNÍHO PO...'!F34</f>
        <v>0</v>
      </c>
      <c r="BB113" s="79">
        <f>'019 - ÚPRAVA VSTUPNÍHO PO...'!F35</f>
        <v>0</v>
      </c>
      <c r="BC113" s="79">
        <f>'019 - ÚPRAVA VSTUPNÍHO PO...'!F36</f>
        <v>0</v>
      </c>
      <c r="BD113" s="81">
        <f>'019 - ÚPRAVA VSTUPNÍHO PO...'!F37</f>
        <v>0</v>
      </c>
      <c r="BT113" s="82" t="s">
        <v>83</v>
      </c>
      <c r="BV113" s="82" t="s">
        <v>77</v>
      </c>
      <c r="BW113" s="82" t="s">
        <v>138</v>
      </c>
      <c r="BX113" s="82" t="s">
        <v>5</v>
      </c>
      <c r="CL113" s="82" t="s">
        <v>1</v>
      </c>
      <c r="CM113" s="82" t="s">
        <v>85</v>
      </c>
    </row>
    <row r="114" spans="1:91" s="6" customFormat="1" ht="37.5" customHeight="1">
      <c r="A114" s="73" t="s">
        <v>79</v>
      </c>
      <c r="B114" s="74"/>
      <c r="C114" s="75"/>
      <c r="D114" s="191" t="s">
        <v>139</v>
      </c>
      <c r="E114" s="191"/>
      <c r="F114" s="191"/>
      <c r="G114" s="191"/>
      <c r="H114" s="191"/>
      <c r="I114" s="76"/>
      <c r="J114" s="191" t="s">
        <v>126</v>
      </c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214">
        <f>'020 - ÚPRAVA VSTUPNÍHO PO...'!J30</f>
        <v>0</v>
      </c>
      <c r="AH114" s="215"/>
      <c r="AI114" s="215"/>
      <c r="AJ114" s="215"/>
      <c r="AK114" s="215"/>
      <c r="AL114" s="215"/>
      <c r="AM114" s="215"/>
      <c r="AN114" s="214">
        <f t="shared" si="0"/>
        <v>0</v>
      </c>
      <c r="AO114" s="215"/>
      <c r="AP114" s="215"/>
      <c r="AQ114" s="77" t="s">
        <v>82</v>
      </c>
      <c r="AR114" s="74"/>
      <c r="AS114" s="83">
        <v>0</v>
      </c>
      <c r="AT114" s="84">
        <f t="shared" si="1"/>
        <v>0</v>
      </c>
      <c r="AU114" s="85">
        <f>'020 - ÚPRAVA VSTUPNÍHO PO...'!P118</f>
        <v>0</v>
      </c>
      <c r="AV114" s="84">
        <f>'020 - ÚPRAVA VSTUPNÍHO PO...'!J33</f>
        <v>0</v>
      </c>
      <c r="AW114" s="84">
        <f>'020 - ÚPRAVA VSTUPNÍHO PO...'!J34</f>
        <v>0</v>
      </c>
      <c r="AX114" s="84">
        <f>'020 - ÚPRAVA VSTUPNÍHO PO...'!J35</f>
        <v>0</v>
      </c>
      <c r="AY114" s="84">
        <f>'020 - ÚPRAVA VSTUPNÍHO PO...'!J36</f>
        <v>0</v>
      </c>
      <c r="AZ114" s="84">
        <f>'020 - ÚPRAVA VSTUPNÍHO PO...'!F33</f>
        <v>0</v>
      </c>
      <c r="BA114" s="84">
        <f>'020 - ÚPRAVA VSTUPNÍHO PO...'!F34</f>
        <v>0</v>
      </c>
      <c r="BB114" s="84">
        <f>'020 - ÚPRAVA VSTUPNÍHO PO...'!F35</f>
        <v>0</v>
      </c>
      <c r="BC114" s="84">
        <f>'020 - ÚPRAVA VSTUPNÍHO PO...'!F36</f>
        <v>0</v>
      </c>
      <c r="BD114" s="86">
        <f>'020 - ÚPRAVA VSTUPNÍHO PO...'!F37</f>
        <v>0</v>
      </c>
      <c r="BT114" s="82" t="s">
        <v>83</v>
      </c>
      <c r="BV114" s="82" t="s">
        <v>77</v>
      </c>
      <c r="BW114" s="82" t="s">
        <v>140</v>
      </c>
      <c r="BX114" s="82" t="s">
        <v>5</v>
      </c>
      <c r="CL114" s="82" t="s">
        <v>1</v>
      </c>
      <c r="CM114" s="82" t="s">
        <v>85</v>
      </c>
    </row>
    <row r="115" spans="1:91" s="1" customFormat="1" ht="30" customHeight="1">
      <c r="B115" s="31"/>
      <c r="AR115" s="31"/>
    </row>
    <row r="116" spans="1:91" s="1" customFormat="1" ht="7" customHeight="1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31"/>
    </row>
  </sheetData>
  <sheetProtection algorithmName="SHA-512" hashValue="leDYBpAGNFA6FcRcRM2kAEluODhMVN0OQxqOiOqjB3frMppccgX2rBeSXLDqiuW3TodA0i0DYZVYLrAjTYO5Vw==" saltValue="+762iFOSD3XnjL1lHHD4sFObku4viO/va2/Mzktv8TovNNM67owYl5xjwSqvJKzhQFtvxgrBkAVCleejHjpN5g==" spinCount="100000" sheet="1" objects="1" scenarios="1" formatColumns="0" formatRows="0"/>
  <mergeCells count="118"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N94:AP94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S89:AT91"/>
    <mergeCell ref="AG94:AM94"/>
    <mergeCell ref="D114:H114"/>
    <mergeCell ref="J114:AF11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104:AM104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001 - Elektroinstalace '!C2" display="/" xr:uid="{00000000-0004-0000-0000-000000000000}"/>
    <hyperlink ref="A96" location="'002 - Zdravotechnika'!C2" display="/" xr:uid="{00000000-0004-0000-0000-000001000000}"/>
    <hyperlink ref="A97" location="'003 - Stavební práce'!C2" display="/" xr:uid="{00000000-0004-0000-0000-000002000000}"/>
    <hyperlink ref="A98" location="'005 - Ostatní a vedlejší ...'!C2" display="/" xr:uid="{00000000-0004-0000-0000-000003000000}"/>
    <hyperlink ref="A99" location="'004 - Vzduchotechnika '!C2" display="/" xr:uid="{00000000-0004-0000-0000-000004000000}"/>
    <hyperlink ref="A100" location="'004.1 - Vzduchotechnika -...'!C2" display="/" xr:uid="{00000000-0004-0000-0000-000005000000}"/>
    <hyperlink ref="A101" location="'004.2 - Vzduchotechnika -...'!C2" display="/" xr:uid="{00000000-0004-0000-0000-000006000000}"/>
    <hyperlink ref="A102" location="'004.3 - Vzduchotechnika -...'!C2" display="/" xr:uid="{00000000-0004-0000-0000-000007000000}"/>
    <hyperlink ref="A103" location="'004.4 - Vzduchotechnika -...'!C2" display="/" xr:uid="{00000000-0004-0000-0000-000008000000}"/>
    <hyperlink ref="A104" location="'004.5 - Vzduchotechnika -...'!C2" display="/" xr:uid="{00000000-0004-0000-0000-000009000000}"/>
    <hyperlink ref="A105" location="'011 - Stavební část - úpr...'!C2" display="/" xr:uid="{00000000-0004-0000-0000-00000A000000}"/>
    <hyperlink ref="A106" location="'012 - Elektroinstalace  -...'!C2" display="/" xr:uid="{00000000-0004-0000-0000-00000B000000}"/>
    <hyperlink ref="A107" location="'013 - Klimatizace - úprav...'!C2" display="/" xr:uid="{00000000-0004-0000-0000-00000C000000}"/>
    <hyperlink ref="A108" location="'014 - ÚPRAVA VSTUPNÍHO PO...'!C2" display="/" xr:uid="{00000000-0004-0000-0000-00000D000000}"/>
    <hyperlink ref="A109" location="'015 - ÚPRAVA VSTUPNÍHO PO...'!C2" display="/" xr:uid="{00000000-0004-0000-0000-00000E000000}"/>
    <hyperlink ref="A110" location="'016 - ÚPRAVA VSTUPNÍHO PO...'!C2" display="/" xr:uid="{00000000-0004-0000-0000-00000F000000}"/>
    <hyperlink ref="A111" location="'017 - ÚPRAVA VSTUPNÍHO PO...'!C2" display="/" xr:uid="{00000000-0004-0000-0000-000010000000}"/>
    <hyperlink ref="A112" location="'018 - ÚPRAVA VSTUPNÍHO PO...'!C2" display="/" xr:uid="{00000000-0004-0000-0000-000011000000}"/>
    <hyperlink ref="A113" location="'019 - ÚPRAVA VSTUPNÍHO PO...'!C2" display="/" xr:uid="{00000000-0004-0000-0000-000012000000}"/>
    <hyperlink ref="A114" location="'020 - ÚPRAVA VSTUPNÍHO PO...'!C2" display="/" xr:uid="{00000000-0004-0000-00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4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84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143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ROUND(J122,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ROUND((SUM(BE122:BE243)),  2)</f>
        <v>0</v>
      </c>
      <c r="I33" s="91">
        <v>0.21</v>
      </c>
      <c r="J33" s="90">
        <f>ROUND(((SUM(BE122:BE243))*I33),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ROUND((SUM(BF122:BF243)),  2)</f>
        <v>0</v>
      </c>
      <c r="I34" s="91">
        <v>0.12</v>
      </c>
      <c r="J34" s="90">
        <f>ROUND(((SUM(BF122:BF243))*I34),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ROUND((SUM(BG122:BG243)),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ROUND((SUM(BH122:BH243)),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ROUND((SUM(BI122:BI243)),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 xml:space="preserve">001 - Elektroinstalace 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J122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149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5" customHeight="1">
      <c r="B98" s="103"/>
      <c r="D98" s="104" t="s">
        <v>150</v>
      </c>
      <c r="E98" s="105"/>
      <c r="F98" s="105"/>
      <c r="G98" s="105"/>
      <c r="H98" s="105"/>
      <c r="I98" s="105"/>
      <c r="J98" s="106">
        <f>J168</f>
        <v>0</v>
      </c>
      <c r="L98" s="103"/>
    </row>
    <row r="99" spans="2:12" s="8" customFormat="1" ht="25" customHeight="1">
      <c r="B99" s="103"/>
      <c r="D99" s="104" t="s">
        <v>151</v>
      </c>
      <c r="E99" s="105"/>
      <c r="F99" s="105"/>
      <c r="G99" s="105"/>
      <c r="H99" s="105"/>
      <c r="I99" s="105"/>
      <c r="J99" s="106">
        <f>J174</f>
        <v>0</v>
      </c>
      <c r="L99" s="103"/>
    </row>
    <row r="100" spans="2:12" s="8" customFormat="1" ht="25" customHeight="1">
      <c r="B100" s="103"/>
      <c r="D100" s="104" t="s">
        <v>152</v>
      </c>
      <c r="E100" s="105"/>
      <c r="F100" s="105"/>
      <c r="G100" s="105"/>
      <c r="H100" s="105"/>
      <c r="I100" s="105"/>
      <c r="J100" s="106">
        <f>J223</f>
        <v>0</v>
      </c>
      <c r="L100" s="103"/>
    </row>
    <row r="101" spans="2:12" s="8" customFormat="1" ht="25" customHeight="1">
      <c r="B101" s="103"/>
      <c r="D101" s="104" t="s">
        <v>153</v>
      </c>
      <c r="E101" s="105"/>
      <c r="F101" s="105"/>
      <c r="G101" s="105"/>
      <c r="H101" s="105"/>
      <c r="I101" s="105"/>
      <c r="J101" s="106">
        <f>J231</f>
        <v>0</v>
      </c>
      <c r="L101" s="103"/>
    </row>
    <row r="102" spans="2:12" s="8" customFormat="1" ht="25" customHeight="1">
      <c r="B102" s="103"/>
      <c r="D102" s="104" t="s">
        <v>154</v>
      </c>
      <c r="E102" s="105"/>
      <c r="F102" s="105"/>
      <c r="G102" s="105"/>
      <c r="H102" s="105"/>
      <c r="I102" s="105"/>
      <c r="J102" s="106">
        <f>J239</f>
        <v>0</v>
      </c>
      <c r="L102" s="103"/>
    </row>
    <row r="103" spans="2:12" s="1" customFormat="1" ht="21.85" customHeight="1">
      <c r="B103" s="31"/>
      <c r="L103" s="31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5" customHeight="1">
      <c r="B109" s="31"/>
      <c r="C109" s="20" t="s">
        <v>155</v>
      </c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6.25" customHeight="1">
      <c r="B112" s="31"/>
      <c r="E112" s="227" t="str">
        <f>E7</f>
        <v>ÚPRAVA VSTUPNÍHO PODLAŽÍ a ÚPRRAVA SERVROVNY OBJEKTU POLIKLINIKY V KARVINÉ</v>
      </c>
      <c r="F112" s="228"/>
      <c r="G112" s="228"/>
      <c r="H112" s="228"/>
      <c r="L112" s="31"/>
    </row>
    <row r="113" spans="2:65" s="1" customFormat="1" ht="12" customHeight="1">
      <c r="B113" s="31"/>
      <c r="C113" s="26" t="s">
        <v>142</v>
      </c>
      <c r="L113" s="31"/>
    </row>
    <row r="114" spans="2:65" s="1" customFormat="1" ht="16.5" customHeight="1">
      <c r="B114" s="31"/>
      <c r="E114" s="193" t="str">
        <f>E9</f>
        <v xml:space="preserve">001 - Elektroinstalace </v>
      </c>
      <c r="F114" s="229"/>
      <c r="G114" s="229"/>
      <c r="H114" s="229"/>
      <c r="L114" s="31"/>
    </row>
    <row r="115" spans="2:65" s="1" customFormat="1" ht="7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18. 2. 2024</v>
      </c>
      <c r="L116" s="31"/>
    </row>
    <row r="117" spans="2:65" s="1" customFormat="1" ht="7" customHeight="1">
      <c r="B117" s="31"/>
      <c r="L117" s="31"/>
    </row>
    <row r="118" spans="2:65" s="1" customFormat="1" ht="15.15" customHeight="1">
      <c r="B118" s="31"/>
      <c r="C118" s="26" t="s">
        <v>24</v>
      </c>
      <c r="F118" s="24" t="str">
        <f>E15</f>
        <v xml:space="preserve"> </v>
      </c>
      <c r="I118" s="26" t="s">
        <v>30</v>
      </c>
      <c r="J118" s="29" t="str">
        <f>E21</f>
        <v xml:space="preserve"> </v>
      </c>
      <c r="L118" s="31"/>
    </row>
    <row r="119" spans="2:65" s="1" customFormat="1" ht="15.15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>Barbora Kyšková</v>
      </c>
      <c r="L119" s="31"/>
    </row>
    <row r="120" spans="2:65" s="1" customFormat="1" ht="10.3" customHeight="1">
      <c r="B120" s="31"/>
      <c r="L120" s="31"/>
    </row>
    <row r="121" spans="2:65" s="9" customFormat="1" ht="29.25" customHeight="1">
      <c r="B121" s="107"/>
      <c r="C121" s="108" t="s">
        <v>156</v>
      </c>
      <c r="D121" s="109" t="s">
        <v>60</v>
      </c>
      <c r="E121" s="109" t="s">
        <v>56</v>
      </c>
      <c r="F121" s="109" t="s">
        <v>57</v>
      </c>
      <c r="G121" s="109" t="s">
        <v>157</v>
      </c>
      <c r="H121" s="109" t="s">
        <v>158</v>
      </c>
      <c r="I121" s="109" t="s">
        <v>159</v>
      </c>
      <c r="J121" s="109" t="s">
        <v>146</v>
      </c>
      <c r="K121" s="110" t="s">
        <v>160</v>
      </c>
      <c r="L121" s="107"/>
      <c r="M121" s="58" t="s">
        <v>1</v>
      </c>
      <c r="N121" s="59" t="s">
        <v>39</v>
      </c>
      <c r="O121" s="59" t="s">
        <v>161</v>
      </c>
      <c r="P121" s="59" t="s">
        <v>162</v>
      </c>
      <c r="Q121" s="59" t="s">
        <v>163</v>
      </c>
      <c r="R121" s="59" t="s">
        <v>164</v>
      </c>
      <c r="S121" s="59" t="s">
        <v>165</v>
      </c>
      <c r="T121" s="60" t="s">
        <v>166</v>
      </c>
    </row>
    <row r="122" spans="2:65" s="1" customFormat="1" ht="22.8" customHeight="1">
      <c r="B122" s="31"/>
      <c r="C122" s="63" t="s">
        <v>167</v>
      </c>
      <c r="J122" s="111">
        <f>BK122</f>
        <v>0</v>
      </c>
      <c r="L122" s="31"/>
      <c r="M122" s="61"/>
      <c r="N122" s="52"/>
      <c r="O122" s="52"/>
      <c r="P122" s="112">
        <f>P123+P168+P174+P223+P231+P239</f>
        <v>0</v>
      </c>
      <c r="Q122" s="52"/>
      <c r="R122" s="112">
        <f>R123+R168+R174+R223+R231+R239</f>
        <v>0</v>
      </c>
      <c r="S122" s="52"/>
      <c r="T122" s="113">
        <f>T123+T168+T174+T223+T231+T239</f>
        <v>0</v>
      </c>
      <c r="AT122" s="16" t="s">
        <v>74</v>
      </c>
      <c r="AU122" s="16" t="s">
        <v>148</v>
      </c>
      <c r="BK122" s="114">
        <f>BK123+BK168+BK174+BK223+BK231+BK239</f>
        <v>0</v>
      </c>
    </row>
    <row r="123" spans="2:65" s="10" customFormat="1" ht="25.9" customHeight="1">
      <c r="B123" s="115"/>
      <c r="D123" s="116" t="s">
        <v>74</v>
      </c>
      <c r="E123" s="117" t="s">
        <v>168</v>
      </c>
      <c r="F123" s="117" t="s">
        <v>169</v>
      </c>
      <c r="I123" s="118"/>
      <c r="J123" s="119">
        <f>BK123</f>
        <v>0</v>
      </c>
      <c r="L123" s="115"/>
      <c r="M123" s="120"/>
      <c r="P123" s="121">
        <f>SUM(P124:P167)</f>
        <v>0</v>
      </c>
      <c r="R123" s="121">
        <f>SUM(R124:R167)</f>
        <v>0</v>
      </c>
      <c r="T123" s="122">
        <f>SUM(T124:T167)</f>
        <v>0</v>
      </c>
      <c r="AR123" s="116" t="s">
        <v>83</v>
      </c>
      <c r="AT123" s="123" t="s">
        <v>74</v>
      </c>
      <c r="AU123" s="123" t="s">
        <v>75</v>
      </c>
      <c r="AY123" s="116" t="s">
        <v>170</v>
      </c>
      <c r="BK123" s="124">
        <f>SUM(BK124:BK167)</f>
        <v>0</v>
      </c>
    </row>
    <row r="124" spans="2:65" s="1" customFormat="1" ht="16.5" customHeight="1">
      <c r="B124" s="31"/>
      <c r="C124" s="125" t="s">
        <v>83</v>
      </c>
      <c r="D124" s="125" t="s">
        <v>171</v>
      </c>
      <c r="E124" s="126" t="s">
        <v>172</v>
      </c>
      <c r="F124" s="127" t="s">
        <v>173</v>
      </c>
      <c r="G124" s="128" t="s">
        <v>174</v>
      </c>
      <c r="H124" s="129">
        <v>80</v>
      </c>
      <c r="I124" s="130"/>
      <c r="J124" s="131">
        <f t="shared" ref="J124:J167" si="0">ROUND(I124*H124,2)</f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ref="P124:P167" si="1">O124*H124</f>
        <v>0</v>
      </c>
      <c r="Q124" s="134">
        <v>0</v>
      </c>
      <c r="R124" s="134">
        <f t="shared" ref="R124:R167" si="2">Q124*H124</f>
        <v>0</v>
      </c>
      <c r="S124" s="134">
        <v>0</v>
      </c>
      <c r="T124" s="135">
        <f t="shared" ref="T124:T167" si="3">S124*H124</f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ref="BE124:BE167" si="4">IF(N124="základní",J124,0)</f>
        <v>0</v>
      </c>
      <c r="BF124" s="137">
        <f t="shared" ref="BF124:BF167" si="5">IF(N124="snížená",J124,0)</f>
        <v>0</v>
      </c>
      <c r="BG124" s="137">
        <f t="shared" ref="BG124:BG167" si="6">IF(N124="zákl. přenesená",J124,0)</f>
        <v>0</v>
      </c>
      <c r="BH124" s="137">
        <f t="shared" ref="BH124:BH167" si="7">IF(N124="sníž. přenesená",J124,0)</f>
        <v>0</v>
      </c>
      <c r="BI124" s="137">
        <f t="shared" ref="BI124:BI167" si="8">IF(N124="nulová",J124,0)</f>
        <v>0</v>
      </c>
      <c r="BJ124" s="16" t="s">
        <v>83</v>
      </c>
      <c r="BK124" s="137">
        <f t="shared" ref="BK124:BK167" si="9">ROUND(I124*H124,2)</f>
        <v>0</v>
      </c>
      <c r="BL124" s="16" t="s">
        <v>175</v>
      </c>
      <c r="BM124" s="136" t="s">
        <v>85</v>
      </c>
    </row>
    <row r="125" spans="2:65" s="1" customFormat="1" ht="16.5" customHeight="1">
      <c r="B125" s="31"/>
      <c r="C125" s="125" t="s">
        <v>85</v>
      </c>
      <c r="D125" s="125" t="s">
        <v>171</v>
      </c>
      <c r="E125" s="126" t="s">
        <v>176</v>
      </c>
      <c r="F125" s="127" t="s">
        <v>177</v>
      </c>
      <c r="G125" s="128" t="s">
        <v>178</v>
      </c>
      <c r="H125" s="129">
        <v>70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175</v>
      </c>
    </row>
    <row r="126" spans="2:65" s="1" customFormat="1" ht="16.5" customHeight="1">
      <c r="B126" s="31"/>
      <c r="C126" s="125" t="s">
        <v>179</v>
      </c>
      <c r="D126" s="125" t="s">
        <v>171</v>
      </c>
      <c r="E126" s="126" t="s">
        <v>180</v>
      </c>
      <c r="F126" s="127" t="s">
        <v>181</v>
      </c>
      <c r="G126" s="128" t="s">
        <v>178</v>
      </c>
      <c r="H126" s="129">
        <v>35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182</v>
      </c>
    </row>
    <row r="127" spans="2:65" s="1" customFormat="1" ht="16.5" customHeight="1">
      <c r="B127" s="31"/>
      <c r="C127" s="125" t="s">
        <v>175</v>
      </c>
      <c r="D127" s="125" t="s">
        <v>171</v>
      </c>
      <c r="E127" s="126" t="s">
        <v>183</v>
      </c>
      <c r="F127" s="127" t="s">
        <v>184</v>
      </c>
      <c r="G127" s="128" t="s">
        <v>178</v>
      </c>
      <c r="H127" s="129">
        <v>5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185</v>
      </c>
    </row>
    <row r="128" spans="2:65" s="1" customFormat="1" ht="16.5" customHeight="1">
      <c r="B128" s="31"/>
      <c r="C128" s="125" t="s">
        <v>186</v>
      </c>
      <c r="D128" s="125" t="s">
        <v>171</v>
      </c>
      <c r="E128" s="126" t="s">
        <v>187</v>
      </c>
      <c r="F128" s="127" t="s">
        <v>188</v>
      </c>
      <c r="G128" s="128" t="s">
        <v>174</v>
      </c>
      <c r="H128" s="129">
        <v>15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189</v>
      </c>
    </row>
    <row r="129" spans="2:65" s="1" customFormat="1" ht="16.5" customHeight="1">
      <c r="B129" s="31"/>
      <c r="C129" s="125" t="s">
        <v>182</v>
      </c>
      <c r="D129" s="125" t="s">
        <v>171</v>
      </c>
      <c r="E129" s="126" t="s">
        <v>190</v>
      </c>
      <c r="F129" s="127" t="s">
        <v>191</v>
      </c>
      <c r="G129" s="128" t="s">
        <v>174</v>
      </c>
      <c r="H129" s="129">
        <v>25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8</v>
      </c>
    </row>
    <row r="130" spans="2:65" s="1" customFormat="1" ht="16.5" customHeight="1">
      <c r="B130" s="31"/>
      <c r="C130" s="125" t="s">
        <v>192</v>
      </c>
      <c r="D130" s="125" t="s">
        <v>171</v>
      </c>
      <c r="E130" s="126" t="s">
        <v>193</v>
      </c>
      <c r="F130" s="127" t="s">
        <v>194</v>
      </c>
      <c r="G130" s="128" t="s">
        <v>178</v>
      </c>
      <c r="H130" s="129">
        <v>54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195</v>
      </c>
    </row>
    <row r="131" spans="2:65" s="1" customFormat="1" ht="16.5" customHeight="1">
      <c r="B131" s="31"/>
      <c r="C131" s="125" t="s">
        <v>185</v>
      </c>
      <c r="D131" s="125" t="s">
        <v>171</v>
      </c>
      <c r="E131" s="126" t="s">
        <v>196</v>
      </c>
      <c r="F131" s="127" t="s">
        <v>197</v>
      </c>
      <c r="G131" s="128" t="s">
        <v>178</v>
      </c>
      <c r="H131" s="129">
        <v>4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198</v>
      </c>
    </row>
    <row r="132" spans="2:65" s="1" customFormat="1" ht="16.5" customHeight="1">
      <c r="B132" s="31"/>
      <c r="C132" s="125" t="s">
        <v>199</v>
      </c>
      <c r="D132" s="125" t="s">
        <v>171</v>
      </c>
      <c r="E132" s="126" t="s">
        <v>200</v>
      </c>
      <c r="F132" s="127" t="s">
        <v>201</v>
      </c>
      <c r="G132" s="128" t="s">
        <v>178</v>
      </c>
      <c r="H132" s="129">
        <v>8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202</v>
      </c>
    </row>
    <row r="133" spans="2:65" s="1" customFormat="1" ht="16.5" customHeight="1">
      <c r="B133" s="31"/>
      <c r="C133" s="125" t="s">
        <v>189</v>
      </c>
      <c r="D133" s="125" t="s">
        <v>171</v>
      </c>
      <c r="E133" s="126" t="s">
        <v>203</v>
      </c>
      <c r="F133" s="127" t="s">
        <v>204</v>
      </c>
      <c r="G133" s="128" t="s">
        <v>178</v>
      </c>
      <c r="H133" s="129">
        <v>1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205</v>
      </c>
    </row>
    <row r="134" spans="2:65" s="1" customFormat="1" ht="16.5" customHeight="1">
      <c r="B134" s="31"/>
      <c r="C134" s="125" t="s">
        <v>206</v>
      </c>
      <c r="D134" s="125" t="s">
        <v>171</v>
      </c>
      <c r="E134" s="126" t="s">
        <v>207</v>
      </c>
      <c r="F134" s="127" t="s">
        <v>208</v>
      </c>
      <c r="G134" s="128" t="s">
        <v>178</v>
      </c>
      <c r="H134" s="129">
        <v>14</v>
      </c>
      <c r="I134" s="130"/>
      <c r="J134" s="131">
        <f t="shared" si="0"/>
        <v>0</v>
      </c>
      <c r="K134" s="127" t="s">
        <v>1</v>
      </c>
      <c r="L134" s="31"/>
      <c r="M134" s="132" t="s">
        <v>1</v>
      </c>
      <c r="N134" s="133" t="s">
        <v>40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209</v>
      </c>
    </row>
    <row r="135" spans="2:65" s="1" customFormat="1" ht="16.5" customHeight="1">
      <c r="B135" s="31"/>
      <c r="C135" s="125" t="s">
        <v>8</v>
      </c>
      <c r="D135" s="125" t="s">
        <v>171</v>
      </c>
      <c r="E135" s="126" t="s">
        <v>210</v>
      </c>
      <c r="F135" s="127" t="s">
        <v>211</v>
      </c>
      <c r="G135" s="128" t="s">
        <v>178</v>
      </c>
      <c r="H135" s="129">
        <v>5</v>
      </c>
      <c r="I135" s="130"/>
      <c r="J135" s="131">
        <f t="shared" si="0"/>
        <v>0</v>
      </c>
      <c r="K135" s="127" t="s">
        <v>1</v>
      </c>
      <c r="L135" s="31"/>
      <c r="M135" s="132" t="s">
        <v>1</v>
      </c>
      <c r="N135" s="133" t="s">
        <v>40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175</v>
      </c>
      <c r="AT135" s="136" t="s">
        <v>171</v>
      </c>
      <c r="AU135" s="136" t="s">
        <v>83</v>
      </c>
      <c r="AY135" s="16" t="s">
        <v>170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6" t="s">
        <v>83</v>
      </c>
      <c r="BK135" s="137">
        <f t="shared" si="9"/>
        <v>0</v>
      </c>
      <c r="BL135" s="16" t="s">
        <v>175</v>
      </c>
      <c r="BM135" s="136" t="s">
        <v>212</v>
      </c>
    </row>
    <row r="136" spans="2:65" s="1" customFormat="1" ht="16.5" customHeight="1">
      <c r="B136" s="31"/>
      <c r="C136" s="125" t="s">
        <v>213</v>
      </c>
      <c r="D136" s="125" t="s">
        <v>171</v>
      </c>
      <c r="E136" s="126" t="s">
        <v>214</v>
      </c>
      <c r="F136" s="127" t="s">
        <v>215</v>
      </c>
      <c r="G136" s="128" t="s">
        <v>178</v>
      </c>
      <c r="H136" s="129">
        <v>1</v>
      </c>
      <c r="I136" s="130"/>
      <c r="J136" s="131">
        <f t="shared" si="0"/>
        <v>0</v>
      </c>
      <c r="K136" s="127" t="s">
        <v>1</v>
      </c>
      <c r="L136" s="31"/>
      <c r="M136" s="132" t="s">
        <v>1</v>
      </c>
      <c r="N136" s="133" t="s">
        <v>40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6" t="s">
        <v>83</v>
      </c>
      <c r="BK136" s="137">
        <f t="shared" si="9"/>
        <v>0</v>
      </c>
      <c r="BL136" s="16" t="s">
        <v>175</v>
      </c>
      <c r="BM136" s="136" t="s">
        <v>216</v>
      </c>
    </row>
    <row r="137" spans="2:65" s="1" customFormat="1" ht="16.5" customHeight="1">
      <c r="B137" s="31"/>
      <c r="C137" s="125" t="s">
        <v>195</v>
      </c>
      <c r="D137" s="125" t="s">
        <v>171</v>
      </c>
      <c r="E137" s="126" t="s">
        <v>217</v>
      </c>
      <c r="F137" s="127" t="s">
        <v>218</v>
      </c>
      <c r="G137" s="128" t="s">
        <v>178</v>
      </c>
      <c r="H137" s="129">
        <v>4</v>
      </c>
      <c r="I137" s="130"/>
      <c r="J137" s="131">
        <f t="shared" si="0"/>
        <v>0</v>
      </c>
      <c r="K137" s="127" t="s">
        <v>1</v>
      </c>
      <c r="L137" s="31"/>
      <c r="M137" s="132" t="s">
        <v>1</v>
      </c>
      <c r="N137" s="133" t="s">
        <v>40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6" t="s">
        <v>83</v>
      </c>
      <c r="BK137" s="137">
        <f t="shared" si="9"/>
        <v>0</v>
      </c>
      <c r="BL137" s="16" t="s">
        <v>175</v>
      </c>
      <c r="BM137" s="136" t="s">
        <v>219</v>
      </c>
    </row>
    <row r="138" spans="2:65" s="1" customFormat="1" ht="16.5" customHeight="1">
      <c r="B138" s="31"/>
      <c r="C138" s="125" t="s">
        <v>220</v>
      </c>
      <c r="D138" s="125" t="s">
        <v>171</v>
      </c>
      <c r="E138" s="126" t="s">
        <v>221</v>
      </c>
      <c r="F138" s="127" t="s">
        <v>222</v>
      </c>
      <c r="G138" s="128" t="s">
        <v>178</v>
      </c>
      <c r="H138" s="129">
        <v>9</v>
      </c>
      <c r="I138" s="130"/>
      <c r="J138" s="131">
        <f t="shared" si="0"/>
        <v>0</v>
      </c>
      <c r="K138" s="127" t="s">
        <v>1</v>
      </c>
      <c r="L138" s="31"/>
      <c r="M138" s="132" t="s">
        <v>1</v>
      </c>
      <c r="N138" s="133" t="s">
        <v>40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175</v>
      </c>
      <c r="AT138" s="136" t="s">
        <v>171</v>
      </c>
      <c r="AU138" s="136" t="s">
        <v>83</v>
      </c>
      <c r="AY138" s="16" t="s">
        <v>170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6" t="s">
        <v>83</v>
      </c>
      <c r="BK138" s="137">
        <f t="shared" si="9"/>
        <v>0</v>
      </c>
      <c r="BL138" s="16" t="s">
        <v>175</v>
      </c>
      <c r="BM138" s="136" t="s">
        <v>223</v>
      </c>
    </row>
    <row r="139" spans="2:65" s="1" customFormat="1" ht="16.5" customHeight="1">
      <c r="B139" s="31"/>
      <c r="C139" s="125" t="s">
        <v>198</v>
      </c>
      <c r="D139" s="125" t="s">
        <v>171</v>
      </c>
      <c r="E139" s="126" t="s">
        <v>224</v>
      </c>
      <c r="F139" s="127" t="s">
        <v>225</v>
      </c>
      <c r="G139" s="128" t="s">
        <v>178</v>
      </c>
      <c r="H139" s="129">
        <v>39</v>
      </c>
      <c r="I139" s="130"/>
      <c r="J139" s="131">
        <f t="shared" si="0"/>
        <v>0</v>
      </c>
      <c r="K139" s="127" t="s">
        <v>1</v>
      </c>
      <c r="L139" s="31"/>
      <c r="M139" s="132" t="s">
        <v>1</v>
      </c>
      <c r="N139" s="133" t="s">
        <v>40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6" t="s">
        <v>83</v>
      </c>
      <c r="BK139" s="137">
        <f t="shared" si="9"/>
        <v>0</v>
      </c>
      <c r="BL139" s="16" t="s">
        <v>175</v>
      </c>
      <c r="BM139" s="136" t="s">
        <v>226</v>
      </c>
    </row>
    <row r="140" spans="2:65" s="1" customFormat="1" ht="16.5" customHeight="1">
      <c r="B140" s="31"/>
      <c r="C140" s="125" t="s">
        <v>227</v>
      </c>
      <c r="D140" s="125" t="s">
        <v>171</v>
      </c>
      <c r="E140" s="126" t="s">
        <v>228</v>
      </c>
      <c r="F140" s="127" t="s">
        <v>229</v>
      </c>
      <c r="G140" s="128" t="s">
        <v>178</v>
      </c>
      <c r="H140" s="129">
        <v>3</v>
      </c>
      <c r="I140" s="130"/>
      <c r="J140" s="131">
        <f t="shared" si="0"/>
        <v>0</v>
      </c>
      <c r="K140" s="127" t="s">
        <v>1</v>
      </c>
      <c r="L140" s="31"/>
      <c r="M140" s="132" t="s">
        <v>1</v>
      </c>
      <c r="N140" s="133" t="s">
        <v>40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6" t="s">
        <v>83</v>
      </c>
      <c r="BK140" s="137">
        <f t="shared" si="9"/>
        <v>0</v>
      </c>
      <c r="BL140" s="16" t="s">
        <v>175</v>
      </c>
      <c r="BM140" s="136" t="s">
        <v>230</v>
      </c>
    </row>
    <row r="141" spans="2:65" s="1" customFormat="1" ht="16.5" customHeight="1">
      <c r="B141" s="31"/>
      <c r="C141" s="125" t="s">
        <v>202</v>
      </c>
      <c r="D141" s="125" t="s">
        <v>171</v>
      </c>
      <c r="E141" s="126" t="s">
        <v>231</v>
      </c>
      <c r="F141" s="127" t="s">
        <v>232</v>
      </c>
      <c r="G141" s="128" t="s">
        <v>178</v>
      </c>
      <c r="H141" s="129">
        <v>5</v>
      </c>
      <c r="I141" s="130"/>
      <c r="J141" s="131">
        <f t="shared" si="0"/>
        <v>0</v>
      </c>
      <c r="K141" s="127" t="s">
        <v>1</v>
      </c>
      <c r="L141" s="31"/>
      <c r="M141" s="132" t="s">
        <v>1</v>
      </c>
      <c r="N141" s="133" t="s">
        <v>40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175</v>
      </c>
      <c r="AT141" s="136" t="s">
        <v>171</v>
      </c>
      <c r="AU141" s="136" t="s">
        <v>83</v>
      </c>
      <c r="AY141" s="16" t="s">
        <v>170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6" t="s">
        <v>83</v>
      </c>
      <c r="BK141" s="137">
        <f t="shared" si="9"/>
        <v>0</v>
      </c>
      <c r="BL141" s="16" t="s">
        <v>175</v>
      </c>
      <c r="BM141" s="136" t="s">
        <v>233</v>
      </c>
    </row>
    <row r="142" spans="2:65" s="1" customFormat="1" ht="21.75" customHeight="1">
      <c r="B142" s="31"/>
      <c r="C142" s="125" t="s">
        <v>234</v>
      </c>
      <c r="D142" s="125" t="s">
        <v>171</v>
      </c>
      <c r="E142" s="126" t="s">
        <v>235</v>
      </c>
      <c r="F142" s="127" t="s">
        <v>236</v>
      </c>
      <c r="G142" s="128" t="s">
        <v>178</v>
      </c>
      <c r="H142" s="129">
        <v>1</v>
      </c>
      <c r="I142" s="130"/>
      <c r="J142" s="131">
        <f t="shared" si="0"/>
        <v>0</v>
      </c>
      <c r="K142" s="127" t="s">
        <v>1</v>
      </c>
      <c r="L142" s="31"/>
      <c r="M142" s="132" t="s">
        <v>1</v>
      </c>
      <c r="N142" s="133" t="s">
        <v>40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6" t="s">
        <v>83</v>
      </c>
      <c r="BK142" s="137">
        <f t="shared" si="9"/>
        <v>0</v>
      </c>
      <c r="BL142" s="16" t="s">
        <v>175</v>
      </c>
      <c r="BM142" s="136" t="s">
        <v>237</v>
      </c>
    </row>
    <row r="143" spans="2:65" s="1" customFormat="1" ht="16.5" customHeight="1">
      <c r="B143" s="31"/>
      <c r="C143" s="125" t="s">
        <v>205</v>
      </c>
      <c r="D143" s="125" t="s">
        <v>171</v>
      </c>
      <c r="E143" s="126" t="s">
        <v>238</v>
      </c>
      <c r="F143" s="127" t="s">
        <v>239</v>
      </c>
      <c r="G143" s="128" t="s">
        <v>178</v>
      </c>
      <c r="H143" s="129">
        <v>2</v>
      </c>
      <c r="I143" s="130"/>
      <c r="J143" s="131">
        <f t="shared" si="0"/>
        <v>0</v>
      </c>
      <c r="K143" s="127" t="s">
        <v>1</v>
      </c>
      <c r="L143" s="31"/>
      <c r="M143" s="132" t="s">
        <v>1</v>
      </c>
      <c r="N143" s="133" t="s">
        <v>40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6" t="s">
        <v>83</v>
      </c>
      <c r="BK143" s="137">
        <f t="shared" si="9"/>
        <v>0</v>
      </c>
      <c r="BL143" s="16" t="s">
        <v>175</v>
      </c>
      <c r="BM143" s="136" t="s">
        <v>240</v>
      </c>
    </row>
    <row r="144" spans="2:65" s="1" customFormat="1" ht="16.5" customHeight="1">
      <c r="B144" s="31"/>
      <c r="C144" s="125" t="s">
        <v>7</v>
      </c>
      <c r="D144" s="125" t="s">
        <v>171</v>
      </c>
      <c r="E144" s="126" t="s">
        <v>241</v>
      </c>
      <c r="F144" s="127" t="s">
        <v>242</v>
      </c>
      <c r="G144" s="128" t="s">
        <v>178</v>
      </c>
      <c r="H144" s="129">
        <v>1</v>
      </c>
      <c r="I144" s="130"/>
      <c r="J144" s="131">
        <f t="shared" si="0"/>
        <v>0</v>
      </c>
      <c r="K144" s="127" t="s">
        <v>1</v>
      </c>
      <c r="L144" s="31"/>
      <c r="M144" s="132" t="s">
        <v>1</v>
      </c>
      <c r="N144" s="133" t="s">
        <v>40</v>
      </c>
      <c r="P144" s="134">
        <f t="shared" si="1"/>
        <v>0</v>
      </c>
      <c r="Q144" s="134">
        <v>0</v>
      </c>
      <c r="R144" s="134">
        <f t="shared" si="2"/>
        <v>0</v>
      </c>
      <c r="S144" s="134">
        <v>0</v>
      </c>
      <c r="T144" s="135">
        <f t="shared" si="3"/>
        <v>0</v>
      </c>
      <c r="AR144" s="136" t="s">
        <v>175</v>
      </c>
      <c r="AT144" s="136" t="s">
        <v>171</v>
      </c>
      <c r="AU144" s="136" t="s">
        <v>83</v>
      </c>
      <c r="AY144" s="16" t="s">
        <v>170</v>
      </c>
      <c r="BE144" s="137">
        <f t="shared" si="4"/>
        <v>0</v>
      </c>
      <c r="BF144" s="137">
        <f t="shared" si="5"/>
        <v>0</v>
      </c>
      <c r="BG144" s="137">
        <f t="shared" si="6"/>
        <v>0</v>
      </c>
      <c r="BH144" s="137">
        <f t="shared" si="7"/>
        <v>0</v>
      </c>
      <c r="BI144" s="137">
        <f t="shared" si="8"/>
        <v>0</v>
      </c>
      <c r="BJ144" s="16" t="s">
        <v>83</v>
      </c>
      <c r="BK144" s="137">
        <f t="shared" si="9"/>
        <v>0</v>
      </c>
      <c r="BL144" s="16" t="s">
        <v>175</v>
      </c>
      <c r="BM144" s="136" t="s">
        <v>243</v>
      </c>
    </row>
    <row r="145" spans="2:65" s="1" customFormat="1" ht="16.5" customHeight="1">
      <c r="B145" s="31"/>
      <c r="C145" s="125" t="s">
        <v>209</v>
      </c>
      <c r="D145" s="125" t="s">
        <v>171</v>
      </c>
      <c r="E145" s="126" t="s">
        <v>244</v>
      </c>
      <c r="F145" s="127" t="s">
        <v>245</v>
      </c>
      <c r="G145" s="128" t="s">
        <v>178</v>
      </c>
      <c r="H145" s="129">
        <v>1</v>
      </c>
      <c r="I145" s="130"/>
      <c r="J145" s="131">
        <f t="shared" si="0"/>
        <v>0</v>
      </c>
      <c r="K145" s="127" t="s">
        <v>1</v>
      </c>
      <c r="L145" s="31"/>
      <c r="M145" s="132" t="s">
        <v>1</v>
      </c>
      <c r="N145" s="133" t="s">
        <v>40</v>
      </c>
      <c r="P145" s="134">
        <f t="shared" si="1"/>
        <v>0</v>
      </c>
      <c r="Q145" s="134">
        <v>0</v>
      </c>
      <c r="R145" s="134">
        <f t="shared" si="2"/>
        <v>0</v>
      </c>
      <c r="S145" s="134">
        <v>0</v>
      </c>
      <c r="T145" s="135">
        <f t="shared" si="3"/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 t="shared" si="4"/>
        <v>0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6" t="s">
        <v>83</v>
      </c>
      <c r="BK145" s="137">
        <f t="shared" si="9"/>
        <v>0</v>
      </c>
      <c r="BL145" s="16" t="s">
        <v>175</v>
      </c>
      <c r="BM145" s="136" t="s">
        <v>246</v>
      </c>
    </row>
    <row r="146" spans="2:65" s="1" customFormat="1" ht="16.5" customHeight="1">
      <c r="B146" s="31"/>
      <c r="C146" s="125" t="s">
        <v>247</v>
      </c>
      <c r="D146" s="125" t="s">
        <v>171</v>
      </c>
      <c r="E146" s="126" t="s">
        <v>248</v>
      </c>
      <c r="F146" s="127" t="s">
        <v>249</v>
      </c>
      <c r="G146" s="128" t="s">
        <v>178</v>
      </c>
      <c r="H146" s="129">
        <v>3</v>
      </c>
      <c r="I146" s="130"/>
      <c r="J146" s="131">
        <f t="shared" si="0"/>
        <v>0</v>
      </c>
      <c r="K146" s="127" t="s">
        <v>1</v>
      </c>
      <c r="L146" s="31"/>
      <c r="M146" s="132" t="s">
        <v>1</v>
      </c>
      <c r="N146" s="133" t="s">
        <v>40</v>
      </c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6" t="s">
        <v>83</v>
      </c>
      <c r="BK146" s="137">
        <f t="shared" si="9"/>
        <v>0</v>
      </c>
      <c r="BL146" s="16" t="s">
        <v>175</v>
      </c>
      <c r="BM146" s="136" t="s">
        <v>250</v>
      </c>
    </row>
    <row r="147" spans="2:65" s="1" customFormat="1" ht="16.5" customHeight="1">
      <c r="B147" s="31"/>
      <c r="C147" s="125" t="s">
        <v>212</v>
      </c>
      <c r="D147" s="125" t="s">
        <v>171</v>
      </c>
      <c r="E147" s="126" t="s">
        <v>251</v>
      </c>
      <c r="F147" s="127" t="s">
        <v>252</v>
      </c>
      <c r="G147" s="128" t="s">
        <v>178</v>
      </c>
      <c r="H147" s="129">
        <v>3</v>
      </c>
      <c r="I147" s="130"/>
      <c r="J147" s="131">
        <f t="shared" si="0"/>
        <v>0</v>
      </c>
      <c r="K147" s="127" t="s">
        <v>1</v>
      </c>
      <c r="L147" s="31"/>
      <c r="M147" s="132" t="s">
        <v>1</v>
      </c>
      <c r="N147" s="133" t="s">
        <v>40</v>
      </c>
      <c r="P147" s="134">
        <f t="shared" si="1"/>
        <v>0</v>
      </c>
      <c r="Q147" s="134">
        <v>0</v>
      </c>
      <c r="R147" s="134">
        <f t="shared" si="2"/>
        <v>0</v>
      </c>
      <c r="S147" s="134">
        <v>0</v>
      </c>
      <c r="T147" s="135">
        <f t="shared" si="3"/>
        <v>0</v>
      </c>
      <c r="AR147" s="136" t="s">
        <v>175</v>
      </c>
      <c r="AT147" s="136" t="s">
        <v>171</v>
      </c>
      <c r="AU147" s="136" t="s">
        <v>83</v>
      </c>
      <c r="AY147" s="16" t="s">
        <v>170</v>
      </c>
      <c r="BE147" s="137">
        <f t="shared" si="4"/>
        <v>0</v>
      </c>
      <c r="BF147" s="137">
        <f t="shared" si="5"/>
        <v>0</v>
      </c>
      <c r="BG147" s="137">
        <f t="shared" si="6"/>
        <v>0</v>
      </c>
      <c r="BH147" s="137">
        <f t="shared" si="7"/>
        <v>0</v>
      </c>
      <c r="BI147" s="137">
        <f t="shared" si="8"/>
        <v>0</v>
      </c>
      <c r="BJ147" s="16" t="s">
        <v>83</v>
      </c>
      <c r="BK147" s="137">
        <f t="shared" si="9"/>
        <v>0</v>
      </c>
      <c r="BL147" s="16" t="s">
        <v>175</v>
      </c>
      <c r="BM147" s="136" t="s">
        <v>253</v>
      </c>
    </row>
    <row r="148" spans="2:65" s="1" customFormat="1" ht="16.5" customHeight="1">
      <c r="B148" s="31"/>
      <c r="C148" s="125" t="s">
        <v>254</v>
      </c>
      <c r="D148" s="125" t="s">
        <v>171</v>
      </c>
      <c r="E148" s="126" t="s">
        <v>255</v>
      </c>
      <c r="F148" s="127" t="s">
        <v>256</v>
      </c>
      <c r="G148" s="128" t="s">
        <v>178</v>
      </c>
      <c r="H148" s="129">
        <v>5</v>
      </c>
      <c r="I148" s="130"/>
      <c r="J148" s="131">
        <f t="shared" si="0"/>
        <v>0</v>
      </c>
      <c r="K148" s="127" t="s">
        <v>1</v>
      </c>
      <c r="L148" s="31"/>
      <c r="M148" s="132" t="s">
        <v>1</v>
      </c>
      <c r="N148" s="133" t="s">
        <v>40</v>
      </c>
      <c r="P148" s="134">
        <f t="shared" si="1"/>
        <v>0</v>
      </c>
      <c r="Q148" s="134">
        <v>0</v>
      </c>
      <c r="R148" s="134">
        <f t="shared" si="2"/>
        <v>0</v>
      </c>
      <c r="S148" s="134">
        <v>0</v>
      </c>
      <c r="T148" s="135">
        <f t="shared" si="3"/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 t="shared" si="4"/>
        <v>0</v>
      </c>
      <c r="BF148" s="137">
        <f t="shared" si="5"/>
        <v>0</v>
      </c>
      <c r="BG148" s="137">
        <f t="shared" si="6"/>
        <v>0</v>
      </c>
      <c r="BH148" s="137">
        <f t="shared" si="7"/>
        <v>0</v>
      </c>
      <c r="BI148" s="137">
        <f t="shared" si="8"/>
        <v>0</v>
      </c>
      <c r="BJ148" s="16" t="s">
        <v>83</v>
      </c>
      <c r="BK148" s="137">
        <f t="shared" si="9"/>
        <v>0</v>
      </c>
      <c r="BL148" s="16" t="s">
        <v>175</v>
      </c>
      <c r="BM148" s="136" t="s">
        <v>257</v>
      </c>
    </row>
    <row r="149" spans="2:65" s="1" customFormat="1" ht="16.5" customHeight="1">
      <c r="B149" s="31"/>
      <c r="C149" s="125" t="s">
        <v>216</v>
      </c>
      <c r="D149" s="125" t="s">
        <v>171</v>
      </c>
      <c r="E149" s="126" t="s">
        <v>258</v>
      </c>
      <c r="F149" s="127" t="s">
        <v>259</v>
      </c>
      <c r="G149" s="128" t="s">
        <v>178</v>
      </c>
      <c r="H149" s="129">
        <v>25</v>
      </c>
      <c r="I149" s="130"/>
      <c r="J149" s="131">
        <f t="shared" si="0"/>
        <v>0</v>
      </c>
      <c r="K149" s="127" t="s">
        <v>1</v>
      </c>
      <c r="L149" s="31"/>
      <c r="M149" s="132" t="s">
        <v>1</v>
      </c>
      <c r="N149" s="133" t="s">
        <v>40</v>
      </c>
      <c r="P149" s="134">
        <f t="shared" si="1"/>
        <v>0</v>
      </c>
      <c r="Q149" s="134">
        <v>0</v>
      </c>
      <c r="R149" s="134">
        <f t="shared" si="2"/>
        <v>0</v>
      </c>
      <c r="S149" s="134">
        <v>0</v>
      </c>
      <c r="T149" s="135">
        <f t="shared" si="3"/>
        <v>0</v>
      </c>
      <c r="AR149" s="136" t="s">
        <v>175</v>
      </c>
      <c r="AT149" s="136" t="s">
        <v>171</v>
      </c>
      <c r="AU149" s="136" t="s">
        <v>83</v>
      </c>
      <c r="AY149" s="16" t="s">
        <v>170</v>
      </c>
      <c r="BE149" s="137">
        <f t="shared" si="4"/>
        <v>0</v>
      </c>
      <c r="BF149" s="137">
        <f t="shared" si="5"/>
        <v>0</v>
      </c>
      <c r="BG149" s="137">
        <f t="shared" si="6"/>
        <v>0</v>
      </c>
      <c r="BH149" s="137">
        <f t="shared" si="7"/>
        <v>0</v>
      </c>
      <c r="BI149" s="137">
        <f t="shared" si="8"/>
        <v>0</v>
      </c>
      <c r="BJ149" s="16" t="s">
        <v>83</v>
      </c>
      <c r="BK149" s="137">
        <f t="shared" si="9"/>
        <v>0</v>
      </c>
      <c r="BL149" s="16" t="s">
        <v>175</v>
      </c>
      <c r="BM149" s="136" t="s">
        <v>260</v>
      </c>
    </row>
    <row r="150" spans="2:65" s="1" customFormat="1" ht="16.5" customHeight="1">
      <c r="B150" s="31"/>
      <c r="C150" s="125" t="s">
        <v>261</v>
      </c>
      <c r="D150" s="125" t="s">
        <v>171</v>
      </c>
      <c r="E150" s="126" t="s">
        <v>258</v>
      </c>
      <c r="F150" s="127" t="s">
        <v>259</v>
      </c>
      <c r="G150" s="128" t="s">
        <v>178</v>
      </c>
      <c r="H150" s="129">
        <v>32</v>
      </c>
      <c r="I150" s="130"/>
      <c r="J150" s="131">
        <f t="shared" si="0"/>
        <v>0</v>
      </c>
      <c r="K150" s="127" t="s">
        <v>1</v>
      </c>
      <c r="L150" s="31"/>
      <c r="M150" s="132" t="s">
        <v>1</v>
      </c>
      <c r="N150" s="133" t="s">
        <v>40</v>
      </c>
      <c r="P150" s="134">
        <f t="shared" si="1"/>
        <v>0</v>
      </c>
      <c r="Q150" s="134">
        <v>0</v>
      </c>
      <c r="R150" s="134">
        <f t="shared" si="2"/>
        <v>0</v>
      </c>
      <c r="S150" s="134">
        <v>0</v>
      </c>
      <c r="T150" s="135">
        <f t="shared" si="3"/>
        <v>0</v>
      </c>
      <c r="AR150" s="136" t="s">
        <v>175</v>
      </c>
      <c r="AT150" s="136" t="s">
        <v>171</v>
      </c>
      <c r="AU150" s="136" t="s">
        <v>83</v>
      </c>
      <c r="AY150" s="16" t="s">
        <v>170</v>
      </c>
      <c r="BE150" s="137">
        <f t="shared" si="4"/>
        <v>0</v>
      </c>
      <c r="BF150" s="137">
        <f t="shared" si="5"/>
        <v>0</v>
      </c>
      <c r="BG150" s="137">
        <f t="shared" si="6"/>
        <v>0</v>
      </c>
      <c r="BH150" s="137">
        <f t="shared" si="7"/>
        <v>0</v>
      </c>
      <c r="BI150" s="137">
        <f t="shared" si="8"/>
        <v>0</v>
      </c>
      <c r="BJ150" s="16" t="s">
        <v>83</v>
      </c>
      <c r="BK150" s="137">
        <f t="shared" si="9"/>
        <v>0</v>
      </c>
      <c r="BL150" s="16" t="s">
        <v>175</v>
      </c>
      <c r="BM150" s="136" t="s">
        <v>262</v>
      </c>
    </row>
    <row r="151" spans="2:65" s="1" customFormat="1" ht="16.5" customHeight="1">
      <c r="B151" s="31"/>
      <c r="C151" s="125" t="s">
        <v>219</v>
      </c>
      <c r="D151" s="125" t="s">
        <v>171</v>
      </c>
      <c r="E151" s="126" t="s">
        <v>263</v>
      </c>
      <c r="F151" s="127" t="s">
        <v>264</v>
      </c>
      <c r="G151" s="128" t="s">
        <v>178</v>
      </c>
      <c r="H151" s="129">
        <v>6</v>
      </c>
      <c r="I151" s="130"/>
      <c r="J151" s="131">
        <f t="shared" si="0"/>
        <v>0</v>
      </c>
      <c r="K151" s="127" t="s">
        <v>1</v>
      </c>
      <c r="L151" s="31"/>
      <c r="M151" s="132" t="s">
        <v>1</v>
      </c>
      <c r="N151" s="133" t="s">
        <v>40</v>
      </c>
      <c r="P151" s="134">
        <f t="shared" si="1"/>
        <v>0</v>
      </c>
      <c r="Q151" s="134">
        <v>0</v>
      </c>
      <c r="R151" s="134">
        <f t="shared" si="2"/>
        <v>0</v>
      </c>
      <c r="S151" s="134">
        <v>0</v>
      </c>
      <c r="T151" s="135">
        <f t="shared" si="3"/>
        <v>0</v>
      </c>
      <c r="AR151" s="136" t="s">
        <v>175</v>
      </c>
      <c r="AT151" s="136" t="s">
        <v>171</v>
      </c>
      <c r="AU151" s="136" t="s">
        <v>83</v>
      </c>
      <c r="AY151" s="16" t="s">
        <v>170</v>
      </c>
      <c r="BE151" s="137">
        <f t="shared" si="4"/>
        <v>0</v>
      </c>
      <c r="BF151" s="137">
        <f t="shared" si="5"/>
        <v>0</v>
      </c>
      <c r="BG151" s="137">
        <f t="shared" si="6"/>
        <v>0</v>
      </c>
      <c r="BH151" s="137">
        <f t="shared" si="7"/>
        <v>0</v>
      </c>
      <c r="BI151" s="137">
        <f t="shared" si="8"/>
        <v>0</v>
      </c>
      <c r="BJ151" s="16" t="s">
        <v>83</v>
      </c>
      <c r="BK151" s="137">
        <f t="shared" si="9"/>
        <v>0</v>
      </c>
      <c r="BL151" s="16" t="s">
        <v>175</v>
      </c>
      <c r="BM151" s="136" t="s">
        <v>265</v>
      </c>
    </row>
    <row r="152" spans="2:65" s="1" customFormat="1" ht="16.5" customHeight="1">
      <c r="B152" s="31"/>
      <c r="C152" s="125" t="s">
        <v>266</v>
      </c>
      <c r="D152" s="125" t="s">
        <v>171</v>
      </c>
      <c r="E152" s="126" t="s">
        <v>267</v>
      </c>
      <c r="F152" s="127" t="s">
        <v>268</v>
      </c>
      <c r="G152" s="128" t="s">
        <v>178</v>
      </c>
      <c r="H152" s="129">
        <v>9</v>
      </c>
      <c r="I152" s="130"/>
      <c r="J152" s="131">
        <f t="shared" si="0"/>
        <v>0</v>
      </c>
      <c r="K152" s="127" t="s">
        <v>1</v>
      </c>
      <c r="L152" s="31"/>
      <c r="M152" s="132" t="s">
        <v>1</v>
      </c>
      <c r="N152" s="133" t="s">
        <v>40</v>
      </c>
      <c r="P152" s="134">
        <f t="shared" si="1"/>
        <v>0</v>
      </c>
      <c r="Q152" s="134">
        <v>0</v>
      </c>
      <c r="R152" s="134">
        <f t="shared" si="2"/>
        <v>0</v>
      </c>
      <c r="S152" s="134">
        <v>0</v>
      </c>
      <c r="T152" s="135">
        <f t="shared" si="3"/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 t="shared" si="4"/>
        <v>0</v>
      </c>
      <c r="BF152" s="137">
        <f t="shared" si="5"/>
        <v>0</v>
      </c>
      <c r="BG152" s="137">
        <f t="shared" si="6"/>
        <v>0</v>
      </c>
      <c r="BH152" s="137">
        <f t="shared" si="7"/>
        <v>0</v>
      </c>
      <c r="BI152" s="137">
        <f t="shared" si="8"/>
        <v>0</v>
      </c>
      <c r="BJ152" s="16" t="s">
        <v>83</v>
      </c>
      <c r="BK152" s="137">
        <f t="shared" si="9"/>
        <v>0</v>
      </c>
      <c r="BL152" s="16" t="s">
        <v>175</v>
      </c>
      <c r="BM152" s="136" t="s">
        <v>269</v>
      </c>
    </row>
    <row r="153" spans="2:65" s="1" customFormat="1" ht="16.5" customHeight="1">
      <c r="B153" s="31"/>
      <c r="C153" s="125" t="s">
        <v>223</v>
      </c>
      <c r="D153" s="125" t="s">
        <v>171</v>
      </c>
      <c r="E153" s="126" t="s">
        <v>258</v>
      </c>
      <c r="F153" s="127" t="s">
        <v>259</v>
      </c>
      <c r="G153" s="128" t="s">
        <v>178</v>
      </c>
      <c r="H153" s="129">
        <v>12</v>
      </c>
      <c r="I153" s="130"/>
      <c r="J153" s="131">
        <f t="shared" si="0"/>
        <v>0</v>
      </c>
      <c r="K153" s="127" t="s">
        <v>1</v>
      </c>
      <c r="L153" s="31"/>
      <c r="M153" s="132" t="s">
        <v>1</v>
      </c>
      <c r="N153" s="133" t="s">
        <v>40</v>
      </c>
      <c r="P153" s="134">
        <f t="shared" si="1"/>
        <v>0</v>
      </c>
      <c r="Q153" s="134">
        <v>0</v>
      </c>
      <c r="R153" s="134">
        <f t="shared" si="2"/>
        <v>0</v>
      </c>
      <c r="S153" s="134">
        <v>0</v>
      </c>
      <c r="T153" s="135">
        <f t="shared" si="3"/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 t="shared" si="4"/>
        <v>0</v>
      </c>
      <c r="BF153" s="137">
        <f t="shared" si="5"/>
        <v>0</v>
      </c>
      <c r="BG153" s="137">
        <f t="shared" si="6"/>
        <v>0</v>
      </c>
      <c r="BH153" s="137">
        <f t="shared" si="7"/>
        <v>0</v>
      </c>
      <c r="BI153" s="137">
        <f t="shared" si="8"/>
        <v>0</v>
      </c>
      <c r="BJ153" s="16" t="s">
        <v>83</v>
      </c>
      <c r="BK153" s="137">
        <f t="shared" si="9"/>
        <v>0</v>
      </c>
      <c r="BL153" s="16" t="s">
        <v>175</v>
      </c>
      <c r="BM153" s="136" t="s">
        <v>270</v>
      </c>
    </row>
    <row r="154" spans="2:65" s="1" customFormat="1" ht="16.5" customHeight="1">
      <c r="B154" s="31"/>
      <c r="C154" s="125" t="s">
        <v>271</v>
      </c>
      <c r="D154" s="125" t="s">
        <v>171</v>
      </c>
      <c r="E154" s="126" t="s">
        <v>272</v>
      </c>
      <c r="F154" s="127" t="s">
        <v>273</v>
      </c>
      <c r="G154" s="128" t="s">
        <v>274</v>
      </c>
      <c r="H154" s="129">
        <v>12</v>
      </c>
      <c r="I154" s="130"/>
      <c r="J154" s="131">
        <f t="shared" si="0"/>
        <v>0</v>
      </c>
      <c r="K154" s="127" t="s">
        <v>1</v>
      </c>
      <c r="L154" s="31"/>
      <c r="M154" s="132" t="s">
        <v>1</v>
      </c>
      <c r="N154" s="133" t="s">
        <v>40</v>
      </c>
      <c r="P154" s="134">
        <f t="shared" si="1"/>
        <v>0</v>
      </c>
      <c r="Q154" s="134">
        <v>0</v>
      </c>
      <c r="R154" s="134">
        <f t="shared" si="2"/>
        <v>0</v>
      </c>
      <c r="S154" s="134">
        <v>0</v>
      </c>
      <c r="T154" s="135">
        <f t="shared" si="3"/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 t="shared" si="4"/>
        <v>0</v>
      </c>
      <c r="BF154" s="137">
        <f t="shared" si="5"/>
        <v>0</v>
      </c>
      <c r="BG154" s="137">
        <f t="shared" si="6"/>
        <v>0</v>
      </c>
      <c r="BH154" s="137">
        <f t="shared" si="7"/>
        <v>0</v>
      </c>
      <c r="BI154" s="137">
        <f t="shared" si="8"/>
        <v>0</v>
      </c>
      <c r="BJ154" s="16" t="s">
        <v>83</v>
      </c>
      <c r="BK154" s="137">
        <f t="shared" si="9"/>
        <v>0</v>
      </c>
      <c r="BL154" s="16" t="s">
        <v>175</v>
      </c>
      <c r="BM154" s="136" t="s">
        <v>275</v>
      </c>
    </row>
    <row r="155" spans="2:65" s="1" customFormat="1" ht="16.5" customHeight="1">
      <c r="B155" s="31"/>
      <c r="C155" s="125" t="s">
        <v>226</v>
      </c>
      <c r="D155" s="125" t="s">
        <v>171</v>
      </c>
      <c r="E155" s="126" t="s">
        <v>276</v>
      </c>
      <c r="F155" s="127" t="s">
        <v>277</v>
      </c>
      <c r="G155" s="128" t="s">
        <v>174</v>
      </c>
      <c r="H155" s="129">
        <v>10</v>
      </c>
      <c r="I155" s="130"/>
      <c r="J155" s="131">
        <f t="shared" si="0"/>
        <v>0</v>
      </c>
      <c r="K155" s="127" t="s">
        <v>1</v>
      </c>
      <c r="L155" s="31"/>
      <c r="M155" s="132" t="s">
        <v>1</v>
      </c>
      <c r="N155" s="133" t="s">
        <v>40</v>
      </c>
      <c r="P155" s="134">
        <f t="shared" si="1"/>
        <v>0</v>
      </c>
      <c r="Q155" s="134">
        <v>0</v>
      </c>
      <c r="R155" s="134">
        <f t="shared" si="2"/>
        <v>0</v>
      </c>
      <c r="S155" s="134">
        <v>0</v>
      </c>
      <c r="T155" s="135">
        <f t="shared" si="3"/>
        <v>0</v>
      </c>
      <c r="AR155" s="136" t="s">
        <v>175</v>
      </c>
      <c r="AT155" s="136" t="s">
        <v>171</v>
      </c>
      <c r="AU155" s="136" t="s">
        <v>83</v>
      </c>
      <c r="AY155" s="16" t="s">
        <v>170</v>
      </c>
      <c r="BE155" s="137">
        <f t="shared" si="4"/>
        <v>0</v>
      </c>
      <c r="BF155" s="137">
        <f t="shared" si="5"/>
        <v>0</v>
      </c>
      <c r="BG155" s="137">
        <f t="shared" si="6"/>
        <v>0</v>
      </c>
      <c r="BH155" s="137">
        <f t="shared" si="7"/>
        <v>0</v>
      </c>
      <c r="BI155" s="137">
        <f t="shared" si="8"/>
        <v>0</v>
      </c>
      <c r="BJ155" s="16" t="s">
        <v>83</v>
      </c>
      <c r="BK155" s="137">
        <f t="shared" si="9"/>
        <v>0</v>
      </c>
      <c r="BL155" s="16" t="s">
        <v>175</v>
      </c>
      <c r="BM155" s="136" t="s">
        <v>278</v>
      </c>
    </row>
    <row r="156" spans="2:65" s="1" customFormat="1" ht="16.5" customHeight="1">
      <c r="B156" s="31"/>
      <c r="C156" s="125" t="s">
        <v>279</v>
      </c>
      <c r="D156" s="125" t="s">
        <v>171</v>
      </c>
      <c r="E156" s="126" t="s">
        <v>280</v>
      </c>
      <c r="F156" s="127" t="s">
        <v>281</v>
      </c>
      <c r="G156" s="128" t="s">
        <v>174</v>
      </c>
      <c r="H156" s="129">
        <v>780</v>
      </c>
      <c r="I156" s="130"/>
      <c r="J156" s="131">
        <f t="shared" si="0"/>
        <v>0</v>
      </c>
      <c r="K156" s="127" t="s">
        <v>1</v>
      </c>
      <c r="L156" s="31"/>
      <c r="M156" s="132" t="s">
        <v>1</v>
      </c>
      <c r="N156" s="133" t="s">
        <v>40</v>
      </c>
      <c r="P156" s="134">
        <f t="shared" si="1"/>
        <v>0</v>
      </c>
      <c r="Q156" s="134">
        <v>0</v>
      </c>
      <c r="R156" s="134">
        <f t="shared" si="2"/>
        <v>0</v>
      </c>
      <c r="S156" s="134">
        <v>0</v>
      </c>
      <c r="T156" s="135">
        <f t="shared" si="3"/>
        <v>0</v>
      </c>
      <c r="AR156" s="136" t="s">
        <v>175</v>
      </c>
      <c r="AT156" s="136" t="s">
        <v>171</v>
      </c>
      <c r="AU156" s="136" t="s">
        <v>83</v>
      </c>
      <c r="AY156" s="16" t="s">
        <v>170</v>
      </c>
      <c r="BE156" s="137">
        <f t="shared" si="4"/>
        <v>0</v>
      </c>
      <c r="BF156" s="137">
        <f t="shared" si="5"/>
        <v>0</v>
      </c>
      <c r="BG156" s="137">
        <f t="shared" si="6"/>
        <v>0</v>
      </c>
      <c r="BH156" s="137">
        <f t="shared" si="7"/>
        <v>0</v>
      </c>
      <c r="BI156" s="137">
        <f t="shared" si="8"/>
        <v>0</v>
      </c>
      <c r="BJ156" s="16" t="s">
        <v>83</v>
      </c>
      <c r="BK156" s="137">
        <f t="shared" si="9"/>
        <v>0</v>
      </c>
      <c r="BL156" s="16" t="s">
        <v>175</v>
      </c>
      <c r="BM156" s="136" t="s">
        <v>282</v>
      </c>
    </row>
    <row r="157" spans="2:65" s="1" customFormat="1" ht="16.5" customHeight="1">
      <c r="B157" s="31"/>
      <c r="C157" s="125" t="s">
        <v>230</v>
      </c>
      <c r="D157" s="125" t="s">
        <v>171</v>
      </c>
      <c r="E157" s="126" t="s">
        <v>280</v>
      </c>
      <c r="F157" s="127" t="s">
        <v>281</v>
      </c>
      <c r="G157" s="128" t="s">
        <v>174</v>
      </c>
      <c r="H157" s="129">
        <v>150</v>
      </c>
      <c r="I157" s="130"/>
      <c r="J157" s="131">
        <f t="shared" si="0"/>
        <v>0</v>
      </c>
      <c r="K157" s="127" t="s">
        <v>1</v>
      </c>
      <c r="L157" s="31"/>
      <c r="M157" s="132" t="s">
        <v>1</v>
      </c>
      <c r="N157" s="133" t="s">
        <v>40</v>
      </c>
      <c r="P157" s="134">
        <f t="shared" si="1"/>
        <v>0</v>
      </c>
      <c r="Q157" s="134">
        <v>0</v>
      </c>
      <c r="R157" s="134">
        <f t="shared" si="2"/>
        <v>0</v>
      </c>
      <c r="S157" s="134">
        <v>0</v>
      </c>
      <c r="T157" s="135">
        <f t="shared" si="3"/>
        <v>0</v>
      </c>
      <c r="AR157" s="136" t="s">
        <v>175</v>
      </c>
      <c r="AT157" s="136" t="s">
        <v>171</v>
      </c>
      <c r="AU157" s="136" t="s">
        <v>83</v>
      </c>
      <c r="AY157" s="16" t="s">
        <v>170</v>
      </c>
      <c r="BE157" s="137">
        <f t="shared" si="4"/>
        <v>0</v>
      </c>
      <c r="BF157" s="137">
        <f t="shared" si="5"/>
        <v>0</v>
      </c>
      <c r="BG157" s="137">
        <f t="shared" si="6"/>
        <v>0</v>
      </c>
      <c r="BH157" s="137">
        <f t="shared" si="7"/>
        <v>0</v>
      </c>
      <c r="BI157" s="137">
        <f t="shared" si="8"/>
        <v>0</v>
      </c>
      <c r="BJ157" s="16" t="s">
        <v>83</v>
      </c>
      <c r="BK157" s="137">
        <f t="shared" si="9"/>
        <v>0</v>
      </c>
      <c r="BL157" s="16" t="s">
        <v>175</v>
      </c>
      <c r="BM157" s="136" t="s">
        <v>283</v>
      </c>
    </row>
    <row r="158" spans="2:65" s="1" customFormat="1" ht="16.5" customHeight="1">
      <c r="B158" s="31"/>
      <c r="C158" s="125" t="s">
        <v>284</v>
      </c>
      <c r="D158" s="125" t="s">
        <v>171</v>
      </c>
      <c r="E158" s="126" t="s">
        <v>285</v>
      </c>
      <c r="F158" s="127" t="s">
        <v>286</v>
      </c>
      <c r="G158" s="128" t="s">
        <v>174</v>
      </c>
      <c r="H158" s="129">
        <v>200</v>
      </c>
      <c r="I158" s="130"/>
      <c r="J158" s="131">
        <f t="shared" si="0"/>
        <v>0</v>
      </c>
      <c r="K158" s="127" t="s">
        <v>1</v>
      </c>
      <c r="L158" s="31"/>
      <c r="M158" s="132" t="s">
        <v>1</v>
      </c>
      <c r="N158" s="133" t="s">
        <v>40</v>
      </c>
      <c r="P158" s="134">
        <f t="shared" si="1"/>
        <v>0</v>
      </c>
      <c r="Q158" s="134">
        <v>0</v>
      </c>
      <c r="R158" s="134">
        <f t="shared" si="2"/>
        <v>0</v>
      </c>
      <c r="S158" s="134">
        <v>0</v>
      </c>
      <c r="T158" s="135">
        <f t="shared" si="3"/>
        <v>0</v>
      </c>
      <c r="AR158" s="136" t="s">
        <v>175</v>
      </c>
      <c r="AT158" s="136" t="s">
        <v>171</v>
      </c>
      <c r="AU158" s="136" t="s">
        <v>83</v>
      </c>
      <c r="AY158" s="16" t="s">
        <v>170</v>
      </c>
      <c r="BE158" s="137">
        <f t="shared" si="4"/>
        <v>0</v>
      </c>
      <c r="BF158" s="137">
        <f t="shared" si="5"/>
        <v>0</v>
      </c>
      <c r="BG158" s="137">
        <f t="shared" si="6"/>
        <v>0</v>
      </c>
      <c r="BH158" s="137">
        <f t="shared" si="7"/>
        <v>0</v>
      </c>
      <c r="BI158" s="137">
        <f t="shared" si="8"/>
        <v>0</v>
      </c>
      <c r="BJ158" s="16" t="s">
        <v>83</v>
      </c>
      <c r="BK158" s="137">
        <f t="shared" si="9"/>
        <v>0</v>
      </c>
      <c r="BL158" s="16" t="s">
        <v>175</v>
      </c>
      <c r="BM158" s="136" t="s">
        <v>287</v>
      </c>
    </row>
    <row r="159" spans="2:65" s="1" customFormat="1" ht="16.5" customHeight="1">
      <c r="B159" s="31"/>
      <c r="C159" s="125" t="s">
        <v>233</v>
      </c>
      <c r="D159" s="125" t="s">
        <v>171</v>
      </c>
      <c r="E159" s="126" t="s">
        <v>288</v>
      </c>
      <c r="F159" s="127" t="s">
        <v>289</v>
      </c>
      <c r="G159" s="128" t="s">
        <v>174</v>
      </c>
      <c r="H159" s="129">
        <v>550</v>
      </c>
      <c r="I159" s="130"/>
      <c r="J159" s="131">
        <f t="shared" si="0"/>
        <v>0</v>
      </c>
      <c r="K159" s="127" t="s">
        <v>1</v>
      </c>
      <c r="L159" s="31"/>
      <c r="M159" s="132" t="s">
        <v>1</v>
      </c>
      <c r="N159" s="133" t="s">
        <v>40</v>
      </c>
      <c r="P159" s="134">
        <f t="shared" si="1"/>
        <v>0</v>
      </c>
      <c r="Q159" s="134">
        <v>0</v>
      </c>
      <c r="R159" s="134">
        <f t="shared" si="2"/>
        <v>0</v>
      </c>
      <c r="S159" s="134">
        <v>0</v>
      </c>
      <c r="T159" s="135">
        <f t="shared" si="3"/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 t="shared" si="4"/>
        <v>0</v>
      </c>
      <c r="BF159" s="137">
        <f t="shared" si="5"/>
        <v>0</v>
      </c>
      <c r="BG159" s="137">
        <f t="shared" si="6"/>
        <v>0</v>
      </c>
      <c r="BH159" s="137">
        <f t="shared" si="7"/>
        <v>0</v>
      </c>
      <c r="BI159" s="137">
        <f t="shared" si="8"/>
        <v>0</v>
      </c>
      <c r="BJ159" s="16" t="s">
        <v>83</v>
      </c>
      <c r="BK159" s="137">
        <f t="shared" si="9"/>
        <v>0</v>
      </c>
      <c r="BL159" s="16" t="s">
        <v>175</v>
      </c>
      <c r="BM159" s="136" t="s">
        <v>290</v>
      </c>
    </row>
    <row r="160" spans="2:65" s="1" customFormat="1" ht="16.5" customHeight="1">
      <c r="B160" s="31"/>
      <c r="C160" s="125" t="s">
        <v>291</v>
      </c>
      <c r="D160" s="125" t="s">
        <v>171</v>
      </c>
      <c r="E160" s="126" t="s">
        <v>292</v>
      </c>
      <c r="F160" s="127" t="s">
        <v>293</v>
      </c>
      <c r="G160" s="128" t="s">
        <v>174</v>
      </c>
      <c r="H160" s="129">
        <v>25</v>
      </c>
      <c r="I160" s="130"/>
      <c r="J160" s="131">
        <f t="shared" si="0"/>
        <v>0</v>
      </c>
      <c r="K160" s="127" t="s">
        <v>1</v>
      </c>
      <c r="L160" s="31"/>
      <c r="M160" s="132" t="s">
        <v>1</v>
      </c>
      <c r="N160" s="133" t="s">
        <v>40</v>
      </c>
      <c r="P160" s="134">
        <f t="shared" si="1"/>
        <v>0</v>
      </c>
      <c r="Q160" s="134">
        <v>0</v>
      </c>
      <c r="R160" s="134">
        <f t="shared" si="2"/>
        <v>0</v>
      </c>
      <c r="S160" s="134">
        <v>0</v>
      </c>
      <c r="T160" s="135">
        <f t="shared" si="3"/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 t="shared" si="4"/>
        <v>0</v>
      </c>
      <c r="BF160" s="137">
        <f t="shared" si="5"/>
        <v>0</v>
      </c>
      <c r="BG160" s="137">
        <f t="shared" si="6"/>
        <v>0</v>
      </c>
      <c r="BH160" s="137">
        <f t="shared" si="7"/>
        <v>0</v>
      </c>
      <c r="BI160" s="137">
        <f t="shared" si="8"/>
        <v>0</v>
      </c>
      <c r="BJ160" s="16" t="s">
        <v>83</v>
      </c>
      <c r="BK160" s="137">
        <f t="shared" si="9"/>
        <v>0</v>
      </c>
      <c r="BL160" s="16" t="s">
        <v>175</v>
      </c>
      <c r="BM160" s="136" t="s">
        <v>294</v>
      </c>
    </row>
    <row r="161" spans="2:65" s="1" customFormat="1" ht="16.5" customHeight="1">
      <c r="B161" s="31"/>
      <c r="C161" s="125" t="s">
        <v>237</v>
      </c>
      <c r="D161" s="125" t="s">
        <v>171</v>
      </c>
      <c r="E161" s="126" t="s">
        <v>295</v>
      </c>
      <c r="F161" s="127" t="s">
        <v>296</v>
      </c>
      <c r="G161" s="128" t="s">
        <v>174</v>
      </c>
      <c r="H161" s="129">
        <v>10</v>
      </c>
      <c r="I161" s="130"/>
      <c r="J161" s="131">
        <f t="shared" si="0"/>
        <v>0</v>
      </c>
      <c r="K161" s="127" t="s">
        <v>1</v>
      </c>
      <c r="L161" s="31"/>
      <c r="M161" s="132" t="s">
        <v>1</v>
      </c>
      <c r="N161" s="133" t="s">
        <v>40</v>
      </c>
      <c r="P161" s="134">
        <f t="shared" si="1"/>
        <v>0</v>
      </c>
      <c r="Q161" s="134">
        <v>0</v>
      </c>
      <c r="R161" s="134">
        <f t="shared" si="2"/>
        <v>0</v>
      </c>
      <c r="S161" s="134">
        <v>0</v>
      </c>
      <c r="T161" s="135">
        <f t="shared" si="3"/>
        <v>0</v>
      </c>
      <c r="AR161" s="136" t="s">
        <v>175</v>
      </c>
      <c r="AT161" s="136" t="s">
        <v>171</v>
      </c>
      <c r="AU161" s="136" t="s">
        <v>83</v>
      </c>
      <c r="AY161" s="16" t="s">
        <v>170</v>
      </c>
      <c r="BE161" s="137">
        <f t="shared" si="4"/>
        <v>0</v>
      </c>
      <c r="BF161" s="137">
        <f t="shared" si="5"/>
        <v>0</v>
      </c>
      <c r="BG161" s="137">
        <f t="shared" si="6"/>
        <v>0</v>
      </c>
      <c r="BH161" s="137">
        <f t="shared" si="7"/>
        <v>0</v>
      </c>
      <c r="BI161" s="137">
        <f t="shared" si="8"/>
        <v>0</v>
      </c>
      <c r="BJ161" s="16" t="s">
        <v>83</v>
      </c>
      <c r="BK161" s="137">
        <f t="shared" si="9"/>
        <v>0</v>
      </c>
      <c r="BL161" s="16" t="s">
        <v>175</v>
      </c>
      <c r="BM161" s="136" t="s">
        <v>297</v>
      </c>
    </row>
    <row r="162" spans="2:65" s="1" customFormat="1" ht="16.5" customHeight="1">
      <c r="B162" s="31"/>
      <c r="C162" s="125" t="s">
        <v>298</v>
      </c>
      <c r="D162" s="125" t="s">
        <v>171</v>
      </c>
      <c r="E162" s="126" t="s">
        <v>299</v>
      </c>
      <c r="F162" s="127" t="s">
        <v>300</v>
      </c>
      <c r="G162" s="128" t="s">
        <v>174</v>
      </c>
      <c r="H162" s="129">
        <v>40</v>
      </c>
      <c r="I162" s="130"/>
      <c r="J162" s="131">
        <f t="shared" si="0"/>
        <v>0</v>
      </c>
      <c r="K162" s="127" t="s">
        <v>1</v>
      </c>
      <c r="L162" s="31"/>
      <c r="M162" s="132" t="s">
        <v>1</v>
      </c>
      <c r="N162" s="133" t="s">
        <v>40</v>
      </c>
      <c r="P162" s="134">
        <f t="shared" si="1"/>
        <v>0</v>
      </c>
      <c r="Q162" s="134">
        <v>0</v>
      </c>
      <c r="R162" s="134">
        <f t="shared" si="2"/>
        <v>0</v>
      </c>
      <c r="S162" s="134">
        <v>0</v>
      </c>
      <c r="T162" s="135">
        <f t="shared" si="3"/>
        <v>0</v>
      </c>
      <c r="AR162" s="136" t="s">
        <v>175</v>
      </c>
      <c r="AT162" s="136" t="s">
        <v>171</v>
      </c>
      <c r="AU162" s="136" t="s">
        <v>83</v>
      </c>
      <c r="AY162" s="16" t="s">
        <v>170</v>
      </c>
      <c r="BE162" s="137">
        <f t="shared" si="4"/>
        <v>0</v>
      </c>
      <c r="BF162" s="137">
        <f t="shared" si="5"/>
        <v>0</v>
      </c>
      <c r="BG162" s="137">
        <f t="shared" si="6"/>
        <v>0</v>
      </c>
      <c r="BH162" s="137">
        <f t="shared" si="7"/>
        <v>0</v>
      </c>
      <c r="BI162" s="137">
        <f t="shared" si="8"/>
        <v>0</v>
      </c>
      <c r="BJ162" s="16" t="s">
        <v>83</v>
      </c>
      <c r="BK162" s="137">
        <f t="shared" si="9"/>
        <v>0</v>
      </c>
      <c r="BL162" s="16" t="s">
        <v>175</v>
      </c>
      <c r="BM162" s="136" t="s">
        <v>301</v>
      </c>
    </row>
    <row r="163" spans="2:65" s="1" customFormat="1" ht="16.5" customHeight="1">
      <c r="B163" s="31"/>
      <c r="C163" s="125" t="s">
        <v>240</v>
      </c>
      <c r="D163" s="125" t="s">
        <v>171</v>
      </c>
      <c r="E163" s="126" t="s">
        <v>302</v>
      </c>
      <c r="F163" s="127" t="s">
        <v>303</v>
      </c>
      <c r="G163" s="128" t="s">
        <v>174</v>
      </c>
      <c r="H163" s="129">
        <v>10</v>
      </c>
      <c r="I163" s="130"/>
      <c r="J163" s="131">
        <f t="shared" si="0"/>
        <v>0</v>
      </c>
      <c r="K163" s="127" t="s">
        <v>1</v>
      </c>
      <c r="L163" s="31"/>
      <c r="M163" s="132" t="s">
        <v>1</v>
      </c>
      <c r="N163" s="133" t="s">
        <v>40</v>
      </c>
      <c r="P163" s="134">
        <f t="shared" si="1"/>
        <v>0</v>
      </c>
      <c r="Q163" s="134">
        <v>0</v>
      </c>
      <c r="R163" s="134">
        <f t="shared" si="2"/>
        <v>0</v>
      </c>
      <c r="S163" s="134">
        <v>0</v>
      </c>
      <c r="T163" s="135">
        <f t="shared" si="3"/>
        <v>0</v>
      </c>
      <c r="AR163" s="136" t="s">
        <v>175</v>
      </c>
      <c r="AT163" s="136" t="s">
        <v>171</v>
      </c>
      <c r="AU163" s="136" t="s">
        <v>83</v>
      </c>
      <c r="AY163" s="16" t="s">
        <v>170</v>
      </c>
      <c r="BE163" s="137">
        <f t="shared" si="4"/>
        <v>0</v>
      </c>
      <c r="BF163" s="137">
        <f t="shared" si="5"/>
        <v>0</v>
      </c>
      <c r="BG163" s="137">
        <f t="shared" si="6"/>
        <v>0</v>
      </c>
      <c r="BH163" s="137">
        <f t="shared" si="7"/>
        <v>0</v>
      </c>
      <c r="BI163" s="137">
        <f t="shared" si="8"/>
        <v>0</v>
      </c>
      <c r="BJ163" s="16" t="s">
        <v>83</v>
      </c>
      <c r="BK163" s="137">
        <f t="shared" si="9"/>
        <v>0</v>
      </c>
      <c r="BL163" s="16" t="s">
        <v>175</v>
      </c>
      <c r="BM163" s="136" t="s">
        <v>304</v>
      </c>
    </row>
    <row r="164" spans="2:65" s="1" customFormat="1" ht="16.5" customHeight="1">
      <c r="B164" s="31"/>
      <c r="C164" s="125" t="s">
        <v>305</v>
      </c>
      <c r="D164" s="125" t="s">
        <v>171</v>
      </c>
      <c r="E164" s="126" t="s">
        <v>306</v>
      </c>
      <c r="F164" s="127" t="s">
        <v>307</v>
      </c>
      <c r="G164" s="128" t="s">
        <v>174</v>
      </c>
      <c r="H164" s="129">
        <v>50</v>
      </c>
      <c r="I164" s="130"/>
      <c r="J164" s="131">
        <f t="shared" si="0"/>
        <v>0</v>
      </c>
      <c r="K164" s="127" t="s">
        <v>1</v>
      </c>
      <c r="L164" s="31"/>
      <c r="M164" s="132" t="s">
        <v>1</v>
      </c>
      <c r="N164" s="133" t="s">
        <v>40</v>
      </c>
      <c r="P164" s="134">
        <f t="shared" si="1"/>
        <v>0</v>
      </c>
      <c r="Q164" s="134">
        <v>0</v>
      </c>
      <c r="R164" s="134">
        <f t="shared" si="2"/>
        <v>0</v>
      </c>
      <c r="S164" s="134">
        <v>0</v>
      </c>
      <c r="T164" s="135">
        <f t="shared" si="3"/>
        <v>0</v>
      </c>
      <c r="AR164" s="136" t="s">
        <v>175</v>
      </c>
      <c r="AT164" s="136" t="s">
        <v>171</v>
      </c>
      <c r="AU164" s="136" t="s">
        <v>83</v>
      </c>
      <c r="AY164" s="16" t="s">
        <v>170</v>
      </c>
      <c r="BE164" s="137">
        <f t="shared" si="4"/>
        <v>0</v>
      </c>
      <c r="BF164" s="137">
        <f t="shared" si="5"/>
        <v>0</v>
      </c>
      <c r="BG164" s="137">
        <f t="shared" si="6"/>
        <v>0</v>
      </c>
      <c r="BH164" s="137">
        <f t="shared" si="7"/>
        <v>0</v>
      </c>
      <c r="BI164" s="137">
        <f t="shared" si="8"/>
        <v>0</v>
      </c>
      <c r="BJ164" s="16" t="s">
        <v>83</v>
      </c>
      <c r="BK164" s="137">
        <f t="shared" si="9"/>
        <v>0</v>
      </c>
      <c r="BL164" s="16" t="s">
        <v>175</v>
      </c>
      <c r="BM164" s="136" t="s">
        <v>308</v>
      </c>
    </row>
    <row r="165" spans="2:65" s="1" customFormat="1" ht="16.5" customHeight="1">
      <c r="B165" s="31"/>
      <c r="C165" s="125" t="s">
        <v>243</v>
      </c>
      <c r="D165" s="125" t="s">
        <v>171</v>
      </c>
      <c r="E165" s="126" t="s">
        <v>309</v>
      </c>
      <c r="F165" s="127" t="s">
        <v>310</v>
      </c>
      <c r="G165" s="128" t="s">
        <v>178</v>
      </c>
      <c r="H165" s="129">
        <v>250</v>
      </c>
      <c r="I165" s="130"/>
      <c r="J165" s="131">
        <f t="shared" si="0"/>
        <v>0</v>
      </c>
      <c r="K165" s="127" t="s">
        <v>1</v>
      </c>
      <c r="L165" s="31"/>
      <c r="M165" s="132" t="s">
        <v>1</v>
      </c>
      <c r="N165" s="133" t="s">
        <v>40</v>
      </c>
      <c r="P165" s="134">
        <f t="shared" si="1"/>
        <v>0</v>
      </c>
      <c r="Q165" s="134">
        <v>0</v>
      </c>
      <c r="R165" s="134">
        <f t="shared" si="2"/>
        <v>0</v>
      </c>
      <c r="S165" s="134">
        <v>0</v>
      </c>
      <c r="T165" s="135">
        <f t="shared" si="3"/>
        <v>0</v>
      </c>
      <c r="AR165" s="136" t="s">
        <v>175</v>
      </c>
      <c r="AT165" s="136" t="s">
        <v>171</v>
      </c>
      <c r="AU165" s="136" t="s">
        <v>83</v>
      </c>
      <c r="AY165" s="16" t="s">
        <v>170</v>
      </c>
      <c r="BE165" s="137">
        <f t="shared" si="4"/>
        <v>0</v>
      </c>
      <c r="BF165" s="137">
        <f t="shared" si="5"/>
        <v>0</v>
      </c>
      <c r="BG165" s="137">
        <f t="shared" si="6"/>
        <v>0</v>
      </c>
      <c r="BH165" s="137">
        <f t="shared" si="7"/>
        <v>0</v>
      </c>
      <c r="BI165" s="137">
        <f t="shared" si="8"/>
        <v>0</v>
      </c>
      <c r="BJ165" s="16" t="s">
        <v>83</v>
      </c>
      <c r="BK165" s="137">
        <f t="shared" si="9"/>
        <v>0</v>
      </c>
      <c r="BL165" s="16" t="s">
        <v>175</v>
      </c>
      <c r="BM165" s="136" t="s">
        <v>311</v>
      </c>
    </row>
    <row r="166" spans="2:65" s="1" customFormat="1" ht="16.5" customHeight="1">
      <c r="B166" s="31"/>
      <c r="C166" s="125" t="s">
        <v>312</v>
      </c>
      <c r="D166" s="125" t="s">
        <v>171</v>
      </c>
      <c r="E166" s="126" t="s">
        <v>313</v>
      </c>
      <c r="F166" s="127" t="s">
        <v>314</v>
      </c>
      <c r="G166" s="128" t="s">
        <v>315</v>
      </c>
      <c r="H166" s="129">
        <v>175</v>
      </c>
      <c r="I166" s="130"/>
      <c r="J166" s="131">
        <f t="shared" si="0"/>
        <v>0</v>
      </c>
      <c r="K166" s="127" t="s">
        <v>1</v>
      </c>
      <c r="L166" s="31"/>
      <c r="M166" s="132" t="s">
        <v>1</v>
      </c>
      <c r="N166" s="133" t="s">
        <v>40</v>
      </c>
      <c r="P166" s="134">
        <f t="shared" si="1"/>
        <v>0</v>
      </c>
      <c r="Q166" s="134">
        <v>0</v>
      </c>
      <c r="R166" s="134">
        <f t="shared" si="2"/>
        <v>0</v>
      </c>
      <c r="S166" s="134">
        <v>0</v>
      </c>
      <c r="T166" s="135">
        <f t="shared" si="3"/>
        <v>0</v>
      </c>
      <c r="AR166" s="136" t="s">
        <v>175</v>
      </c>
      <c r="AT166" s="136" t="s">
        <v>171</v>
      </c>
      <c r="AU166" s="136" t="s">
        <v>83</v>
      </c>
      <c r="AY166" s="16" t="s">
        <v>170</v>
      </c>
      <c r="BE166" s="137">
        <f t="shared" si="4"/>
        <v>0</v>
      </c>
      <c r="BF166" s="137">
        <f t="shared" si="5"/>
        <v>0</v>
      </c>
      <c r="BG166" s="137">
        <f t="shared" si="6"/>
        <v>0</v>
      </c>
      <c r="BH166" s="137">
        <f t="shared" si="7"/>
        <v>0</v>
      </c>
      <c r="BI166" s="137">
        <f t="shared" si="8"/>
        <v>0</v>
      </c>
      <c r="BJ166" s="16" t="s">
        <v>83</v>
      </c>
      <c r="BK166" s="137">
        <f t="shared" si="9"/>
        <v>0</v>
      </c>
      <c r="BL166" s="16" t="s">
        <v>175</v>
      </c>
      <c r="BM166" s="136" t="s">
        <v>316</v>
      </c>
    </row>
    <row r="167" spans="2:65" s="1" customFormat="1" ht="16.5" customHeight="1">
      <c r="B167" s="31"/>
      <c r="C167" s="125" t="s">
        <v>246</v>
      </c>
      <c r="D167" s="125" t="s">
        <v>171</v>
      </c>
      <c r="E167" s="126" t="s">
        <v>317</v>
      </c>
      <c r="F167" s="127" t="s">
        <v>318</v>
      </c>
      <c r="G167" s="128" t="s">
        <v>315</v>
      </c>
      <c r="H167" s="129">
        <v>175</v>
      </c>
      <c r="I167" s="130"/>
      <c r="J167" s="131">
        <f t="shared" si="0"/>
        <v>0</v>
      </c>
      <c r="K167" s="127" t="s">
        <v>1</v>
      </c>
      <c r="L167" s="31"/>
      <c r="M167" s="132" t="s">
        <v>1</v>
      </c>
      <c r="N167" s="133" t="s">
        <v>40</v>
      </c>
      <c r="P167" s="134">
        <f t="shared" si="1"/>
        <v>0</v>
      </c>
      <c r="Q167" s="134">
        <v>0</v>
      </c>
      <c r="R167" s="134">
        <f t="shared" si="2"/>
        <v>0</v>
      </c>
      <c r="S167" s="134">
        <v>0</v>
      </c>
      <c r="T167" s="135">
        <f t="shared" si="3"/>
        <v>0</v>
      </c>
      <c r="AR167" s="136" t="s">
        <v>175</v>
      </c>
      <c r="AT167" s="136" t="s">
        <v>171</v>
      </c>
      <c r="AU167" s="136" t="s">
        <v>83</v>
      </c>
      <c r="AY167" s="16" t="s">
        <v>170</v>
      </c>
      <c r="BE167" s="137">
        <f t="shared" si="4"/>
        <v>0</v>
      </c>
      <c r="BF167" s="137">
        <f t="shared" si="5"/>
        <v>0</v>
      </c>
      <c r="BG167" s="137">
        <f t="shared" si="6"/>
        <v>0</v>
      </c>
      <c r="BH167" s="137">
        <f t="shared" si="7"/>
        <v>0</v>
      </c>
      <c r="BI167" s="137">
        <f t="shared" si="8"/>
        <v>0</v>
      </c>
      <c r="BJ167" s="16" t="s">
        <v>83</v>
      </c>
      <c r="BK167" s="137">
        <f t="shared" si="9"/>
        <v>0</v>
      </c>
      <c r="BL167" s="16" t="s">
        <v>175</v>
      </c>
      <c r="BM167" s="136" t="s">
        <v>319</v>
      </c>
    </row>
    <row r="168" spans="2:65" s="10" customFormat="1" ht="25.9" customHeight="1">
      <c r="B168" s="115"/>
      <c r="D168" s="116" t="s">
        <v>74</v>
      </c>
      <c r="E168" s="117" t="s">
        <v>320</v>
      </c>
      <c r="F168" s="117" t="s">
        <v>90</v>
      </c>
      <c r="I168" s="118"/>
      <c r="J168" s="119">
        <f>BK168</f>
        <v>0</v>
      </c>
      <c r="L168" s="115"/>
      <c r="M168" s="120"/>
      <c r="P168" s="121">
        <f>SUM(P169:P173)</f>
        <v>0</v>
      </c>
      <c r="R168" s="121">
        <f>SUM(R169:R173)</f>
        <v>0</v>
      </c>
      <c r="T168" s="122">
        <f>SUM(T169:T173)</f>
        <v>0</v>
      </c>
      <c r="AR168" s="116" t="s">
        <v>83</v>
      </c>
      <c r="AT168" s="123" t="s">
        <v>74</v>
      </c>
      <c r="AU168" s="123" t="s">
        <v>75</v>
      </c>
      <c r="AY168" s="116" t="s">
        <v>170</v>
      </c>
      <c r="BK168" s="124">
        <f>SUM(BK169:BK173)</f>
        <v>0</v>
      </c>
    </row>
    <row r="169" spans="2:65" s="1" customFormat="1" ht="21.75" customHeight="1">
      <c r="B169" s="31"/>
      <c r="C169" s="125" t="s">
        <v>321</v>
      </c>
      <c r="D169" s="125" t="s">
        <v>171</v>
      </c>
      <c r="E169" s="126" t="s">
        <v>322</v>
      </c>
      <c r="F169" s="127" t="s">
        <v>323</v>
      </c>
      <c r="G169" s="128" t="s">
        <v>178</v>
      </c>
      <c r="H169" s="129">
        <v>20</v>
      </c>
      <c r="I169" s="130"/>
      <c r="J169" s="131">
        <f>ROUND(I169*H169,2)</f>
        <v>0</v>
      </c>
      <c r="K169" s="127" t="s">
        <v>1</v>
      </c>
      <c r="L169" s="31"/>
      <c r="M169" s="132" t="s">
        <v>1</v>
      </c>
      <c r="N169" s="133" t="s">
        <v>40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175</v>
      </c>
      <c r="AT169" s="136" t="s">
        <v>171</v>
      </c>
      <c r="AU169" s="136" t="s">
        <v>83</v>
      </c>
      <c r="AY169" s="16" t="s">
        <v>170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6" t="s">
        <v>83</v>
      </c>
      <c r="BK169" s="137">
        <f>ROUND(I169*H169,2)</f>
        <v>0</v>
      </c>
      <c r="BL169" s="16" t="s">
        <v>175</v>
      </c>
      <c r="BM169" s="136" t="s">
        <v>324</v>
      </c>
    </row>
    <row r="170" spans="2:65" s="1" customFormat="1" ht="21.75" customHeight="1">
      <c r="B170" s="31"/>
      <c r="C170" s="125" t="s">
        <v>250</v>
      </c>
      <c r="D170" s="125" t="s">
        <v>171</v>
      </c>
      <c r="E170" s="126" t="s">
        <v>325</v>
      </c>
      <c r="F170" s="127" t="s">
        <v>326</v>
      </c>
      <c r="G170" s="128" t="s">
        <v>178</v>
      </c>
      <c r="H170" s="129">
        <v>1</v>
      </c>
      <c r="I170" s="130"/>
      <c r="J170" s="131">
        <f>ROUND(I170*H170,2)</f>
        <v>0</v>
      </c>
      <c r="K170" s="127" t="s">
        <v>1</v>
      </c>
      <c r="L170" s="31"/>
      <c r="M170" s="132" t="s">
        <v>1</v>
      </c>
      <c r="N170" s="133" t="s">
        <v>40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175</v>
      </c>
      <c r="AT170" s="136" t="s">
        <v>171</v>
      </c>
      <c r="AU170" s="136" t="s">
        <v>83</v>
      </c>
      <c r="AY170" s="16" t="s">
        <v>170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83</v>
      </c>
      <c r="BK170" s="137">
        <f>ROUND(I170*H170,2)</f>
        <v>0</v>
      </c>
      <c r="BL170" s="16" t="s">
        <v>175</v>
      </c>
      <c r="BM170" s="136" t="s">
        <v>327</v>
      </c>
    </row>
    <row r="171" spans="2:65" s="1" customFormat="1" ht="16.5" customHeight="1">
      <c r="B171" s="31"/>
      <c r="C171" s="125" t="s">
        <v>328</v>
      </c>
      <c r="D171" s="125" t="s">
        <v>171</v>
      </c>
      <c r="E171" s="126" t="s">
        <v>329</v>
      </c>
      <c r="F171" s="127" t="s">
        <v>330</v>
      </c>
      <c r="G171" s="128" t="s">
        <v>178</v>
      </c>
      <c r="H171" s="129">
        <v>110</v>
      </c>
      <c r="I171" s="130"/>
      <c r="J171" s="131">
        <f>ROUND(I171*H171,2)</f>
        <v>0</v>
      </c>
      <c r="K171" s="127" t="s">
        <v>1</v>
      </c>
      <c r="L171" s="31"/>
      <c r="M171" s="132" t="s">
        <v>1</v>
      </c>
      <c r="N171" s="133" t="s">
        <v>40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175</v>
      </c>
      <c r="AT171" s="136" t="s">
        <v>171</v>
      </c>
      <c r="AU171" s="136" t="s">
        <v>83</v>
      </c>
      <c r="AY171" s="16" t="s">
        <v>170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6" t="s">
        <v>83</v>
      </c>
      <c r="BK171" s="137">
        <f>ROUND(I171*H171,2)</f>
        <v>0</v>
      </c>
      <c r="BL171" s="16" t="s">
        <v>175</v>
      </c>
      <c r="BM171" s="136" t="s">
        <v>331</v>
      </c>
    </row>
    <row r="172" spans="2:65" s="1" customFormat="1" ht="16.5" customHeight="1">
      <c r="B172" s="31"/>
      <c r="C172" s="125" t="s">
        <v>253</v>
      </c>
      <c r="D172" s="125" t="s">
        <v>171</v>
      </c>
      <c r="E172" s="126" t="s">
        <v>332</v>
      </c>
      <c r="F172" s="127" t="s">
        <v>333</v>
      </c>
      <c r="G172" s="128" t="s">
        <v>174</v>
      </c>
      <c r="H172" s="129">
        <v>250</v>
      </c>
      <c r="I172" s="130"/>
      <c r="J172" s="131">
        <f>ROUND(I172*H172,2)</f>
        <v>0</v>
      </c>
      <c r="K172" s="127" t="s">
        <v>1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175</v>
      </c>
      <c r="AT172" s="136" t="s">
        <v>171</v>
      </c>
      <c r="AU172" s="136" t="s">
        <v>83</v>
      </c>
      <c r="AY172" s="16" t="s">
        <v>170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83</v>
      </c>
      <c r="BK172" s="137">
        <f>ROUND(I172*H172,2)</f>
        <v>0</v>
      </c>
      <c r="BL172" s="16" t="s">
        <v>175</v>
      </c>
      <c r="BM172" s="136" t="s">
        <v>334</v>
      </c>
    </row>
    <row r="173" spans="2:65" s="1" customFormat="1" ht="16.5" customHeight="1">
      <c r="B173" s="31"/>
      <c r="C173" s="125" t="s">
        <v>335</v>
      </c>
      <c r="D173" s="125" t="s">
        <v>171</v>
      </c>
      <c r="E173" s="126" t="s">
        <v>336</v>
      </c>
      <c r="F173" s="127" t="s">
        <v>337</v>
      </c>
      <c r="G173" s="128" t="s">
        <v>174</v>
      </c>
      <c r="H173" s="129">
        <v>100</v>
      </c>
      <c r="I173" s="130"/>
      <c r="J173" s="131">
        <f>ROUND(I173*H173,2)</f>
        <v>0</v>
      </c>
      <c r="K173" s="127" t="s">
        <v>1</v>
      </c>
      <c r="L173" s="31"/>
      <c r="M173" s="132" t="s">
        <v>1</v>
      </c>
      <c r="N173" s="133" t="s">
        <v>40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175</v>
      </c>
      <c r="AT173" s="136" t="s">
        <v>171</v>
      </c>
      <c r="AU173" s="136" t="s">
        <v>83</v>
      </c>
      <c r="AY173" s="16" t="s">
        <v>170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6" t="s">
        <v>83</v>
      </c>
      <c r="BK173" s="137">
        <f>ROUND(I173*H173,2)</f>
        <v>0</v>
      </c>
      <c r="BL173" s="16" t="s">
        <v>175</v>
      </c>
      <c r="BM173" s="136" t="s">
        <v>338</v>
      </c>
    </row>
    <row r="174" spans="2:65" s="10" customFormat="1" ht="25.9" customHeight="1">
      <c r="B174" s="115"/>
      <c r="D174" s="116" t="s">
        <v>74</v>
      </c>
      <c r="E174" s="117" t="s">
        <v>339</v>
      </c>
      <c r="F174" s="117" t="s">
        <v>340</v>
      </c>
      <c r="I174" s="118"/>
      <c r="J174" s="119">
        <f>BK174</f>
        <v>0</v>
      </c>
      <c r="L174" s="115"/>
      <c r="M174" s="120"/>
      <c r="P174" s="121">
        <f>SUM(P175:P222)</f>
        <v>0</v>
      </c>
      <c r="R174" s="121">
        <f>SUM(R175:R222)</f>
        <v>0</v>
      </c>
      <c r="T174" s="122">
        <f>SUM(T175:T222)</f>
        <v>0</v>
      </c>
      <c r="AR174" s="116" t="s">
        <v>83</v>
      </c>
      <c r="AT174" s="123" t="s">
        <v>74</v>
      </c>
      <c r="AU174" s="123" t="s">
        <v>75</v>
      </c>
      <c r="AY174" s="116" t="s">
        <v>170</v>
      </c>
      <c r="BK174" s="124">
        <f>SUM(BK175:BK222)</f>
        <v>0</v>
      </c>
    </row>
    <row r="175" spans="2:65" s="1" customFormat="1" ht="16.5" customHeight="1">
      <c r="B175" s="31"/>
      <c r="C175" s="125" t="s">
        <v>257</v>
      </c>
      <c r="D175" s="125" t="s">
        <v>171</v>
      </c>
      <c r="E175" s="126" t="s">
        <v>341</v>
      </c>
      <c r="F175" s="127" t="s">
        <v>342</v>
      </c>
      <c r="G175" s="128" t="s">
        <v>315</v>
      </c>
      <c r="H175" s="129">
        <v>200</v>
      </c>
      <c r="I175" s="130"/>
      <c r="J175" s="131">
        <f t="shared" ref="J175:J222" si="10">ROUND(I175*H175,2)</f>
        <v>0</v>
      </c>
      <c r="K175" s="127" t="s">
        <v>1</v>
      </c>
      <c r="L175" s="31"/>
      <c r="M175" s="132" t="s">
        <v>1</v>
      </c>
      <c r="N175" s="133" t="s">
        <v>40</v>
      </c>
      <c r="P175" s="134">
        <f t="shared" ref="P175:P222" si="11">O175*H175</f>
        <v>0</v>
      </c>
      <c r="Q175" s="134">
        <v>0</v>
      </c>
      <c r="R175" s="134">
        <f t="shared" ref="R175:R222" si="12">Q175*H175</f>
        <v>0</v>
      </c>
      <c r="S175" s="134">
        <v>0</v>
      </c>
      <c r="T175" s="135">
        <f t="shared" ref="T175:T222" si="13">S175*H175</f>
        <v>0</v>
      </c>
      <c r="AR175" s="136" t="s">
        <v>175</v>
      </c>
      <c r="AT175" s="136" t="s">
        <v>171</v>
      </c>
      <c r="AU175" s="136" t="s">
        <v>83</v>
      </c>
      <c r="AY175" s="16" t="s">
        <v>170</v>
      </c>
      <c r="BE175" s="137">
        <f t="shared" ref="BE175:BE222" si="14">IF(N175="základní",J175,0)</f>
        <v>0</v>
      </c>
      <c r="BF175" s="137">
        <f t="shared" ref="BF175:BF222" si="15">IF(N175="snížená",J175,0)</f>
        <v>0</v>
      </c>
      <c r="BG175" s="137">
        <f t="shared" ref="BG175:BG222" si="16">IF(N175="zákl. přenesená",J175,0)</f>
        <v>0</v>
      </c>
      <c r="BH175" s="137">
        <f t="shared" ref="BH175:BH222" si="17">IF(N175="sníž. přenesená",J175,0)</f>
        <v>0</v>
      </c>
      <c r="BI175" s="137">
        <f t="shared" ref="BI175:BI222" si="18">IF(N175="nulová",J175,0)</f>
        <v>0</v>
      </c>
      <c r="BJ175" s="16" t="s">
        <v>83</v>
      </c>
      <c r="BK175" s="137">
        <f t="shared" ref="BK175:BK222" si="19">ROUND(I175*H175,2)</f>
        <v>0</v>
      </c>
      <c r="BL175" s="16" t="s">
        <v>175</v>
      </c>
      <c r="BM175" s="136" t="s">
        <v>343</v>
      </c>
    </row>
    <row r="176" spans="2:65" s="1" customFormat="1" ht="16.5" customHeight="1">
      <c r="B176" s="31"/>
      <c r="C176" s="125" t="s">
        <v>344</v>
      </c>
      <c r="D176" s="125" t="s">
        <v>171</v>
      </c>
      <c r="E176" s="126" t="s">
        <v>345</v>
      </c>
      <c r="F176" s="127" t="s">
        <v>346</v>
      </c>
      <c r="G176" s="128" t="s">
        <v>315</v>
      </c>
      <c r="H176" s="129">
        <v>50</v>
      </c>
      <c r="I176" s="130"/>
      <c r="J176" s="131">
        <f t="shared" si="10"/>
        <v>0</v>
      </c>
      <c r="K176" s="127" t="s">
        <v>1</v>
      </c>
      <c r="L176" s="31"/>
      <c r="M176" s="132" t="s">
        <v>1</v>
      </c>
      <c r="N176" s="133" t="s">
        <v>40</v>
      </c>
      <c r="P176" s="134">
        <f t="shared" si="11"/>
        <v>0</v>
      </c>
      <c r="Q176" s="134">
        <v>0</v>
      </c>
      <c r="R176" s="134">
        <f t="shared" si="12"/>
        <v>0</v>
      </c>
      <c r="S176" s="134">
        <v>0</v>
      </c>
      <c r="T176" s="135">
        <f t="shared" si="13"/>
        <v>0</v>
      </c>
      <c r="AR176" s="136" t="s">
        <v>175</v>
      </c>
      <c r="AT176" s="136" t="s">
        <v>171</v>
      </c>
      <c r="AU176" s="136" t="s">
        <v>83</v>
      </c>
      <c r="AY176" s="16" t="s">
        <v>170</v>
      </c>
      <c r="BE176" s="137">
        <f t="shared" si="14"/>
        <v>0</v>
      </c>
      <c r="BF176" s="137">
        <f t="shared" si="15"/>
        <v>0</v>
      </c>
      <c r="BG176" s="137">
        <f t="shared" si="16"/>
        <v>0</v>
      </c>
      <c r="BH176" s="137">
        <f t="shared" si="17"/>
        <v>0</v>
      </c>
      <c r="BI176" s="137">
        <f t="shared" si="18"/>
        <v>0</v>
      </c>
      <c r="BJ176" s="16" t="s">
        <v>83</v>
      </c>
      <c r="BK176" s="137">
        <f t="shared" si="19"/>
        <v>0</v>
      </c>
      <c r="BL176" s="16" t="s">
        <v>175</v>
      </c>
      <c r="BM176" s="136" t="s">
        <v>347</v>
      </c>
    </row>
    <row r="177" spans="2:65" s="1" customFormat="1" ht="16.5" customHeight="1">
      <c r="B177" s="31"/>
      <c r="C177" s="125" t="s">
        <v>260</v>
      </c>
      <c r="D177" s="125" t="s">
        <v>171</v>
      </c>
      <c r="E177" s="126" t="s">
        <v>348</v>
      </c>
      <c r="F177" s="127" t="s">
        <v>349</v>
      </c>
      <c r="G177" s="128" t="s">
        <v>315</v>
      </c>
      <c r="H177" s="129">
        <v>10</v>
      </c>
      <c r="I177" s="130"/>
      <c r="J177" s="131">
        <f t="shared" si="10"/>
        <v>0</v>
      </c>
      <c r="K177" s="127" t="s">
        <v>1</v>
      </c>
      <c r="L177" s="31"/>
      <c r="M177" s="132" t="s">
        <v>1</v>
      </c>
      <c r="N177" s="133" t="s">
        <v>40</v>
      </c>
      <c r="P177" s="134">
        <f t="shared" si="11"/>
        <v>0</v>
      </c>
      <c r="Q177" s="134">
        <v>0</v>
      </c>
      <c r="R177" s="134">
        <f t="shared" si="12"/>
        <v>0</v>
      </c>
      <c r="S177" s="134">
        <v>0</v>
      </c>
      <c r="T177" s="135">
        <f t="shared" si="13"/>
        <v>0</v>
      </c>
      <c r="AR177" s="136" t="s">
        <v>175</v>
      </c>
      <c r="AT177" s="136" t="s">
        <v>171</v>
      </c>
      <c r="AU177" s="136" t="s">
        <v>83</v>
      </c>
      <c r="AY177" s="16" t="s">
        <v>170</v>
      </c>
      <c r="BE177" s="137">
        <f t="shared" si="14"/>
        <v>0</v>
      </c>
      <c r="BF177" s="137">
        <f t="shared" si="15"/>
        <v>0</v>
      </c>
      <c r="BG177" s="137">
        <f t="shared" si="16"/>
        <v>0</v>
      </c>
      <c r="BH177" s="137">
        <f t="shared" si="17"/>
        <v>0</v>
      </c>
      <c r="BI177" s="137">
        <f t="shared" si="18"/>
        <v>0</v>
      </c>
      <c r="BJ177" s="16" t="s">
        <v>83</v>
      </c>
      <c r="BK177" s="137">
        <f t="shared" si="19"/>
        <v>0</v>
      </c>
      <c r="BL177" s="16" t="s">
        <v>175</v>
      </c>
      <c r="BM177" s="136" t="s">
        <v>350</v>
      </c>
    </row>
    <row r="178" spans="2:65" s="1" customFormat="1" ht="16.5" customHeight="1">
      <c r="B178" s="31"/>
      <c r="C178" s="125" t="s">
        <v>351</v>
      </c>
      <c r="D178" s="125" t="s">
        <v>171</v>
      </c>
      <c r="E178" s="126" t="s">
        <v>352</v>
      </c>
      <c r="F178" s="127" t="s">
        <v>353</v>
      </c>
      <c r="G178" s="128" t="s">
        <v>315</v>
      </c>
      <c r="H178" s="129">
        <v>550</v>
      </c>
      <c r="I178" s="130"/>
      <c r="J178" s="131">
        <f t="shared" si="10"/>
        <v>0</v>
      </c>
      <c r="K178" s="127" t="s">
        <v>1</v>
      </c>
      <c r="L178" s="31"/>
      <c r="M178" s="132" t="s">
        <v>1</v>
      </c>
      <c r="N178" s="133" t="s">
        <v>40</v>
      </c>
      <c r="P178" s="134">
        <f t="shared" si="11"/>
        <v>0</v>
      </c>
      <c r="Q178" s="134">
        <v>0</v>
      </c>
      <c r="R178" s="134">
        <f t="shared" si="12"/>
        <v>0</v>
      </c>
      <c r="S178" s="134">
        <v>0</v>
      </c>
      <c r="T178" s="135">
        <f t="shared" si="13"/>
        <v>0</v>
      </c>
      <c r="AR178" s="136" t="s">
        <v>175</v>
      </c>
      <c r="AT178" s="136" t="s">
        <v>171</v>
      </c>
      <c r="AU178" s="136" t="s">
        <v>83</v>
      </c>
      <c r="AY178" s="16" t="s">
        <v>170</v>
      </c>
      <c r="BE178" s="137">
        <f t="shared" si="14"/>
        <v>0</v>
      </c>
      <c r="BF178" s="137">
        <f t="shared" si="15"/>
        <v>0</v>
      </c>
      <c r="BG178" s="137">
        <f t="shared" si="16"/>
        <v>0</v>
      </c>
      <c r="BH178" s="137">
        <f t="shared" si="17"/>
        <v>0</v>
      </c>
      <c r="BI178" s="137">
        <f t="shared" si="18"/>
        <v>0</v>
      </c>
      <c r="BJ178" s="16" t="s">
        <v>83</v>
      </c>
      <c r="BK178" s="137">
        <f t="shared" si="19"/>
        <v>0</v>
      </c>
      <c r="BL178" s="16" t="s">
        <v>175</v>
      </c>
      <c r="BM178" s="136" t="s">
        <v>354</v>
      </c>
    </row>
    <row r="179" spans="2:65" s="1" customFormat="1" ht="16.5" customHeight="1">
      <c r="B179" s="31"/>
      <c r="C179" s="125" t="s">
        <v>262</v>
      </c>
      <c r="D179" s="125" t="s">
        <v>171</v>
      </c>
      <c r="E179" s="126" t="s">
        <v>355</v>
      </c>
      <c r="F179" s="127" t="s">
        <v>356</v>
      </c>
      <c r="G179" s="128" t="s">
        <v>315</v>
      </c>
      <c r="H179" s="129">
        <v>25</v>
      </c>
      <c r="I179" s="130"/>
      <c r="J179" s="131">
        <f t="shared" si="10"/>
        <v>0</v>
      </c>
      <c r="K179" s="127" t="s">
        <v>1</v>
      </c>
      <c r="L179" s="31"/>
      <c r="M179" s="132" t="s">
        <v>1</v>
      </c>
      <c r="N179" s="133" t="s">
        <v>40</v>
      </c>
      <c r="P179" s="134">
        <f t="shared" si="11"/>
        <v>0</v>
      </c>
      <c r="Q179" s="134">
        <v>0</v>
      </c>
      <c r="R179" s="134">
        <f t="shared" si="12"/>
        <v>0</v>
      </c>
      <c r="S179" s="134">
        <v>0</v>
      </c>
      <c r="T179" s="135">
        <f t="shared" si="13"/>
        <v>0</v>
      </c>
      <c r="AR179" s="136" t="s">
        <v>175</v>
      </c>
      <c r="AT179" s="136" t="s">
        <v>171</v>
      </c>
      <c r="AU179" s="136" t="s">
        <v>83</v>
      </c>
      <c r="AY179" s="16" t="s">
        <v>170</v>
      </c>
      <c r="BE179" s="137">
        <f t="shared" si="14"/>
        <v>0</v>
      </c>
      <c r="BF179" s="137">
        <f t="shared" si="15"/>
        <v>0</v>
      </c>
      <c r="BG179" s="137">
        <f t="shared" si="16"/>
        <v>0</v>
      </c>
      <c r="BH179" s="137">
        <f t="shared" si="17"/>
        <v>0</v>
      </c>
      <c r="BI179" s="137">
        <f t="shared" si="18"/>
        <v>0</v>
      </c>
      <c r="BJ179" s="16" t="s">
        <v>83</v>
      </c>
      <c r="BK179" s="137">
        <f t="shared" si="19"/>
        <v>0</v>
      </c>
      <c r="BL179" s="16" t="s">
        <v>175</v>
      </c>
      <c r="BM179" s="136" t="s">
        <v>357</v>
      </c>
    </row>
    <row r="180" spans="2:65" s="1" customFormat="1" ht="16.5" customHeight="1">
      <c r="B180" s="31"/>
      <c r="C180" s="125" t="s">
        <v>358</v>
      </c>
      <c r="D180" s="125" t="s">
        <v>171</v>
      </c>
      <c r="E180" s="126" t="s">
        <v>359</v>
      </c>
      <c r="F180" s="127" t="s">
        <v>360</v>
      </c>
      <c r="G180" s="128" t="s">
        <v>315</v>
      </c>
      <c r="H180" s="129">
        <v>10</v>
      </c>
      <c r="I180" s="130"/>
      <c r="J180" s="131">
        <f t="shared" si="10"/>
        <v>0</v>
      </c>
      <c r="K180" s="127" t="s">
        <v>1</v>
      </c>
      <c r="L180" s="31"/>
      <c r="M180" s="132" t="s">
        <v>1</v>
      </c>
      <c r="N180" s="133" t="s">
        <v>40</v>
      </c>
      <c r="P180" s="134">
        <f t="shared" si="11"/>
        <v>0</v>
      </c>
      <c r="Q180" s="134">
        <v>0</v>
      </c>
      <c r="R180" s="134">
        <f t="shared" si="12"/>
        <v>0</v>
      </c>
      <c r="S180" s="134">
        <v>0</v>
      </c>
      <c r="T180" s="135">
        <f t="shared" si="13"/>
        <v>0</v>
      </c>
      <c r="AR180" s="136" t="s">
        <v>175</v>
      </c>
      <c r="AT180" s="136" t="s">
        <v>171</v>
      </c>
      <c r="AU180" s="136" t="s">
        <v>83</v>
      </c>
      <c r="AY180" s="16" t="s">
        <v>170</v>
      </c>
      <c r="BE180" s="137">
        <f t="shared" si="14"/>
        <v>0</v>
      </c>
      <c r="BF180" s="137">
        <f t="shared" si="15"/>
        <v>0</v>
      </c>
      <c r="BG180" s="137">
        <f t="shared" si="16"/>
        <v>0</v>
      </c>
      <c r="BH180" s="137">
        <f t="shared" si="17"/>
        <v>0</v>
      </c>
      <c r="BI180" s="137">
        <f t="shared" si="18"/>
        <v>0</v>
      </c>
      <c r="BJ180" s="16" t="s">
        <v>83</v>
      </c>
      <c r="BK180" s="137">
        <f t="shared" si="19"/>
        <v>0</v>
      </c>
      <c r="BL180" s="16" t="s">
        <v>175</v>
      </c>
      <c r="BM180" s="136" t="s">
        <v>361</v>
      </c>
    </row>
    <row r="181" spans="2:65" s="1" customFormat="1" ht="16.5" customHeight="1">
      <c r="B181" s="31"/>
      <c r="C181" s="125" t="s">
        <v>265</v>
      </c>
      <c r="D181" s="125" t="s">
        <v>171</v>
      </c>
      <c r="E181" s="126" t="s">
        <v>362</v>
      </c>
      <c r="F181" s="127" t="s">
        <v>363</v>
      </c>
      <c r="G181" s="128" t="s">
        <v>315</v>
      </c>
      <c r="H181" s="129">
        <v>780</v>
      </c>
      <c r="I181" s="130"/>
      <c r="J181" s="131">
        <f t="shared" si="10"/>
        <v>0</v>
      </c>
      <c r="K181" s="127" t="s">
        <v>1</v>
      </c>
      <c r="L181" s="31"/>
      <c r="M181" s="132" t="s">
        <v>1</v>
      </c>
      <c r="N181" s="133" t="s">
        <v>40</v>
      </c>
      <c r="P181" s="134">
        <f t="shared" si="11"/>
        <v>0</v>
      </c>
      <c r="Q181" s="134">
        <v>0</v>
      </c>
      <c r="R181" s="134">
        <f t="shared" si="12"/>
        <v>0</v>
      </c>
      <c r="S181" s="134">
        <v>0</v>
      </c>
      <c r="T181" s="135">
        <f t="shared" si="13"/>
        <v>0</v>
      </c>
      <c r="AR181" s="136" t="s">
        <v>175</v>
      </c>
      <c r="AT181" s="136" t="s">
        <v>171</v>
      </c>
      <c r="AU181" s="136" t="s">
        <v>83</v>
      </c>
      <c r="AY181" s="16" t="s">
        <v>170</v>
      </c>
      <c r="BE181" s="137">
        <f t="shared" si="14"/>
        <v>0</v>
      </c>
      <c r="BF181" s="137">
        <f t="shared" si="15"/>
        <v>0</v>
      </c>
      <c r="BG181" s="137">
        <f t="shared" si="16"/>
        <v>0</v>
      </c>
      <c r="BH181" s="137">
        <f t="shared" si="17"/>
        <v>0</v>
      </c>
      <c r="BI181" s="137">
        <f t="shared" si="18"/>
        <v>0</v>
      </c>
      <c r="BJ181" s="16" t="s">
        <v>83</v>
      </c>
      <c r="BK181" s="137">
        <f t="shared" si="19"/>
        <v>0</v>
      </c>
      <c r="BL181" s="16" t="s">
        <v>175</v>
      </c>
      <c r="BM181" s="136" t="s">
        <v>364</v>
      </c>
    </row>
    <row r="182" spans="2:65" s="1" customFormat="1" ht="16.5" customHeight="1">
      <c r="B182" s="31"/>
      <c r="C182" s="125" t="s">
        <v>365</v>
      </c>
      <c r="D182" s="125" t="s">
        <v>171</v>
      </c>
      <c r="E182" s="126" t="s">
        <v>366</v>
      </c>
      <c r="F182" s="127" t="s">
        <v>367</v>
      </c>
      <c r="G182" s="128" t="s">
        <v>315</v>
      </c>
      <c r="H182" s="129">
        <v>150</v>
      </c>
      <c r="I182" s="130"/>
      <c r="J182" s="131">
        <f t="shared" si="10"/>
        <v>0</v>
      </c>
      <c r="K182" s="127" t="s">
        <v>1</v>
      </c>
      <c r="L182" s="31"/>
      <c r="M182" s="132" t="s">
        <v>1</v>
      </c>
      <c r="N182" s="133" t="s">
        <v>40</v>
      </c>
      <c r="P182" s="134">
        <f t="shared" si="11"/>
        <v>0</v>
      </c>
      <c r="Q182" s="134">
        <v>0</v>
      </c>
      <c r="R182" s="134">
        <f t="shared" si="12"/>
        <v>0</v>
      </c>
      <c r="S182" s="134">
        <v>0</v>
      </c>
      <c r="T182" s="135">
        <f t="shared" si="13"/>
        <v>0</v>
      </c>
      <c r="AR182" s="136" t="s">
        <v>175</v>
      </c>
      <c r="AT182" s="136" t="s">
        <v>171</v>
      </c>
      <c r="AU182" s="136" t="s">
        <v>83</v>
      </c>
      <c r="AY182" s="16" t="s">
        <v>170</v>
      </c>
      <c r="BE182" s="137">
        <f t="shared" si="14"/>
        <v>0</v>
      </c>
      <c r="BF182" s="137">
        <f t="shared" si="15"/>
        <v>0</v>
      </c>
      <c r="BG182" s="137">
        <f t="shared" si="16"/>
        <v>0</v>
      </c>
      <c r="BH182" s="137">
        <f t="shared" si="17"/>
        <v>0</v>
      </c>
      <c r="BI182" s="137">
        <f t="shared" si="18"/>
        <v>0</v>
      </c>
      <c r="BJ182" s="16" t="s">
        <v>83</v>
      </c>
      <c r="BK182" s="137">
        <f t="shared" si="19"/>
        <v>0</v>
      </c>
      <c r="BL182" s="16" t="s">
        <v>175</v>
      </c>
      <c r="BM182" s="136" t="s">
        <v>368</v>
      </c>
    </row>
    <row r="183" spans="2:65" s="1" customFormat="1" ht="16.5" customHeight="1">
      <c r="B183" s="31"/>
      <c r="C183" s="125" t="s">
        <v>269</v>
      </c>
      <c r="D183" s="125" t="s">
        <v>171</v>
      </c>
      <c r="E183" s="126" t="s">
        <v>369</v>
      </c>
      <c r="F183" s="127" t="s">
        <v>370</v>
      </c>
      <c r="G183" s="128" t="s">
        <v>315</v>
      </c>
      <c r="H183" s="129">
        <v>40</v>
      </c>
      <c r="I183" s="130"/>
      <c r="J183" s="131">
        <f t="shared" si="10"/>
        <v>0</v>
      </c>
      <c r="K183" s="127" t="s">
        <v>1</v>
      </c>
      <c r="L183" s="31"/>
      <c r="M183" s="132" t="s">
        <v>1</v>
      </c>
      <c r="N183" s="133" t="s">
        <v>40</v>
      </c>
      <c r="P183" s="134">
        <f t="shared" si="11"/>
        <v>0</v>
      </c>
      <c r="Q183" s="134">
        <v>0</v>
      </c>
      <c r="R183" s="134">
        <f t="shared" si="12"/>
        <v>0</v>
      </c>
      <c r="S183" s="134">
        <v>0</v>
      </c>
      <c r="T183" s="135">
        <f t="shared" si="13"/>
        <v>0</v>
      </c>
      <c r="AR183" s="136" t="s">
        <v>175</v>
      </c>
      <c r="AT183" s="136" t="s">
        <v>171</v>
      </c>
      <c r="AU183" s="136" t="s">
        <v>83</v>
      </c>
      <c r="AY183" s="16" t="s">
        <v>170</v>
      </c>
      <c r="BE183" s="137">
        <f t="shared" si="14"/>
        <v>0</v>
      </c>
      <c r="BF183" s="137">
        <f t="shared" si="15"/>
        <v>0</v>
      </c>
      <c r="BG183" s="137">
        <f t="shared" si="16"/>
        <v>0</v>
      </c>
      <c r="BH183" s="137">
        <f t="shared" si="17"/>
        <v>0</v>
      </c>
      <c r="BI183" s="137">
        <f t="shared" si="18"/>
        <v>0</v>
      </c>
      <c r="BJ183" s="16" t="s">
        <v>83</v>
      </c>
      <c r="BK183" s="137">
        <f t="shared" si="19"/>
        <v>0</v>
      </c>
      <c r="BL183" s="16" t="s">
        <v>175</v>
      </c>
      <c r="BM183" s="136" t="s">
        <v>371</v>
      </c>
    </row>
    <row r="184" spans="2:65" s="1" customFormat="1" ht="16.5" customHeight="1">
      <c r="B184" s="31"/>
      <c r="C184" s="125" t="s">
        <v>372</v>
      </c>
      <c r="D184" s="125" t="s">
        <v>171</v>
      </c>
      <c r="E184" s="126" t="s">
        <v>373</v>
      </c>
      <c r="F184" s="127" t="s">
        <v>374</v>
      </c>
      <c r="G184" s="128" t="s">
        <v>315</v>
      </c>
      <c r="H184" s="129">
        <v>10</v>
      </c>
      <c r="I184" s="130"/>
      <c r="J184" s="131">
        <f t="shared" si="10"/>
        <v>0</v>
      </c>
      <c r="K184" s="127" t="s">
        <v>1</v>
      </c>
      <c r="L184" s="31"/>
      <c r="M184" s="132" t="s">
        <v>1</v>
      </c>
      <c r="N184" s="133" t="s">
        <v>40</v>
      </c>
      <c r="P184" s="134">
        <f t="shared" si="11"/>
        <v>0</v>
      </c>
      <c r="Q184" s="134">
        <v>0</v>
      </c>
      <c r="R184" s="134">
        <f t="shared" si="12"/>
        <v>0</v>
      </c>
      <c r="S184" s="134">
        <v>0</v>
      </c>
      <c r="T184" s="135">
        <f t="shared" si="13"/>
        <v>0</v>
      </c>
      <c r="AR184" s="136" t="s">
        <v>175</v>
      </c>
      <c r="AT184" s="136" t="s">
        <v>171</v>
      </c>
      <c r="AU184" s="136" t="s">
        <v>83</v>
      </c>
      <c r="AY184" s="16" t="s">
        <v>170</v>
      </c>
      <c r="BE184" s="137">
        <f t="shared" si="14"/>
        <v>0</v>
      </c>
      <c r="BF184" s="137">
        <f t="shared" si="15"/>
        <v>0</v>
      </c>
      <c r="BG184" s="137">
        <f t="shared" si="16"/>
        <v>0</v>
      </c>
      <c r="BH184" s="137">
        <f t="shared" si="17"/>
        <v>0</v>
      </c>
      <c r="BI184" s="137">
        <f t="shared" si="18"/>
        <v>0</v>
      </c>
      <c r="BJ184" s="16" t="s">
        <v>83</v>
      </c>
      <c r="BK184" s="137">
        <f t="shared" si="19"/>
        <v>0</v>
      </c>
      <c r="BL184" s="16" t="s">
        <v>175</v>
      </c>
      <c r="BM184" s="136" t="s">
        <v>375</v>
      </c>
    </row>
    <row r="185" spans="2:65" s="1" customFormat="1" ht="16.5" customHeight="1">
      <c r="B185" s="31"/>
      <c r="C185" s="125" t="s">
        <v>270</v>
      </c>
      <c r="D185" s="125" t="s">
        <v>171</v>
      </c>
      <c r="E185" s="126" t="s">
        <v>376</v>
      </c>
      <c r="F185" s="127" t="s">
        <v>377</v>
      </c>
      <c r="G185" s="128" t="s">
        <v>378</v>
      </c>
      <c r="H185" s="129">
        <v>9</v>
      </c>
      <c r="I185" s="130"/>
      <c r="J185" s="131">
        <f t="shared" si="10"/>
        <v>0</v>
      </c>
      <c r="K185" s="127" t="s">
        <v>1</v>
      </c>
      <c r="L185" s="31"/>
      <c r="M185" s="132" t="s">
        <v>1</v>
      </c>
      <c r="N185" s="133" t="s">
        <v>40</v>
      </c>
      <c r="P185" s="134">
        <f t="shared" si="11"/>
        <v>0</v>
      </c>
      <c r="Q185" s="134">
        <v>0</v>
      </c>
      <c r="R185" s="134">
        <f t="shared" si="12"/>
        <v>0</v>
      </c>
      <c r="S185" s="134">
        <v>0</v>
      </c>
      <c r="T185" s="135">
        <f t="shared" si="13"/>
        <v>0</v>
      </c>
      <c r="AR185" s="136" t="s">
        <v>175</v>
      </c>
      <c r="AT185" s="136" t="s">
        <v>171</v>
      </c>
      <c r="AU185" s="136" t="s">
        <v>83</v>
      </c>
      <c r="AY185" s="16" t="s">
        <v>170</v>
      </c>
      <c r="BE185" s="137">
        <f t="shared" si="14"/>
        <v>0</v>
      </c>
      <c r="BF185" s="137">
        <f t="shared" si="15"/>
        <v>0</v>
      </c>
      <c r="BG185" s="137">
        <f t="shared" si="16"/>
        <v>0</v>
      </c>
      <c r="BH185" s="137">
        <f t="shared" si="17"/>
        <v>0</v>
      </c>
      <c r="BI185" s="137">
        <f t="shared" si="18"/>
        <v>0</v>
      </c>
      <c r="BJ185" s="16" t="s">
        <v>83</v>
      </c>
      <c r="BK185" s="137">
        <f t="shared" si="19"/>
        <v>0</v>
      </c>
      <c r="BL185" s="16" t="s">
        <v>175</v>
      </c>
      <c r="BM185" s="136" t="s">
        <v>379</v>
      </c>
    </row>
    <row r="186" spans="2:65" s="1" customFormat="1" ht="16.5" customHeight="1">
      <c r="B186" s="31"/>
      <c r="C186" s="125" t="s">
        <v>380</v>
      </c>
      <c r="D186" s="125" t="s">
        <v>171</v>
      </c>
      <c r="E186" s="126" t="s">
        <v>381</v>
      </c>
      <c r="F186" s="127" t="s">
        <v>382</v>
      </c>
      <c r="G186" s="128" t="s">
        <v>274</v>
      </c>
      <c r="H186" s="129">
        <v>120</v>
      </c>
      <c r="I186" s="130"/>
      <c r="J186" s="131">
        <f t="shared" si="10"/>
        <v>0</v>
      </c>
      <c r="K186" s="127" t="s">
        <v>1</v>
      </c>
      <c r="L186" s="31"/>
      <c r="M186" s="132" t="s">
        <v>1</v>
      </c>
      <c r="N186" s="133" t="s">
        <v>40</v>
      </c>
      <c r="P186" s="134">
        <f t="shared" si="11"/>
        <v>0</v>
      </c>
      <c r="Q186" s="134">
        <v>0</v>
      </c>
      <c r="R186" s="134">
        <f t="shared" si="12"/>
        <v>0</v>
      </c>
      <c r="S186" s="134">
        <v>0</v>
      </c>
      <c r="T186" s="135">
        <f t="shared" si="13"/>
        <v>0</v>
      </c>
      <c r="AR186" s="136" t="s">
        <v>175</v>
      </c>
      <c r="AT186" s="136" t="s">
        <v>171</v>
      </c>
      <c r="AU186" s="136" t="s">
        <v>83</v>
      </c>
      <c r="AY186" s="16" t="s">
        <v>170</v>
      </c>
      <c r="BE186" s="137">
        <f t="shared" si="14"/>
        <v>0</v>
      </c>
      <c r="BF186" s="137">
        <f t="shared" si="15"/>
        <v>0</v>
      </c>
      <c r="BG186" s="137">
        <f t="shared" si="16"/>
        <v>0</v>
      </c>
      <c r="BH186" s="137">
        <f t="shared" si="17"/>
        <v>0</v>
      </c>
      <c r="BI186" s="137">
        <f t="shared" si="18"/>
        <v>0</v>
      </c>
      <c r="BJ186" s="16" t="s">
        <v>83</v>
      </c>
      <c r="BK186" s="137">
        <f t="shared" si="19"/>
        <v>0</v>
      </c>
      <c r="BL186" s="16" t="s">
        <v>175</v>
      </c>
      <c r="BM186" s="136" t="s">
        <v>383</v>
      </c>
    </row>
    <row r="187" spans="2:65" s="1" customFormat="1" ht="16.5" customHeight="1">
      <c r="B187" s="31"/>
      <c r="C187" s="125" t="s">
        <v>275</v>
      </c>
      <c r="D187" s="125" t="s">
        <v>171</v>
      </c>
      <c r="E187" s="126" t="s">
        <v>384</v>
      </c>
      <c r="F187" s="127" t="s">
        <v>385</v>
      </c>
      <c r="G187" s="128" t="s">
        <v>274</v>
      </c>
      <c r="H187" s="129">
        <v>5</v>
      </c>
      <c r="I187" s="130"/>
      <c r="J187" s="131">
        <f t="shared" si="10"/>
        <v>0</v>
      </c>
      <c r="K187" s="127" t="s">
        <v>1</v>
      </c>
      <c r="L187" s="31"/>
      <c r="M187" s="132" t="s">
        <v>1</v>
      </c>
      <c r="N187" s="133" t="s">
        <v>40</v>
      </c>
      <c r="P187" s="134">
        <f t="shared" si="11"/>
        <v>0</v>
      </c>
      <c r="Q187" s="134">
        <v>0</v>
      </c>
      <c r="R187" s="134">
        <f t="shared" si="12"/>
        <v>0</v>
      </c>
      <c r="S187" s="134">
        <v>0</v>
      </c>
      <c r="T187" s="135">
        <f t="shared" si="13"/>
        <v>0</v>
      </c>
      <c r="AR187" s="136" t="s">
        <v>175</v>
      </c>
      <c r="AT187" s="136" t="s">
        <v>171</v>
      </c>
      <c r="AU187" s="136" t="s">
        <v>83</v>
      </c>
      <c r="AY187" s="16" t="s">
        <v>170</v>
      </c>
      <c r="BE187" s="137">
        <f t="shared" si="14"/>
        <v>0</v>
      </c>
      <c r="BF187" s="137">
        <f t="shared" si="15"/>
        <v>0</v>
      </c>
      <c r="BG187" s="137">
        <f t="shared" si="16"/>
        <v>0</v>
      </c>
      <c r="BH187" s="137">
        <f t="shared" si="17"/>
        <v>0</v>
      </c>
      <c r="BI187" s="137">
        <f t="shared" si="18"/>
        <v>0</v>
      </c>
      <c r="BJ187" s="16" t="s">
        <v>83</v>
      </c>
      <c r="BK187" s="137">
        <f t="shared" si="19"/>
        <v>0</v>
      </c>
      <c r="BL187" s="16" t="s">
        <v>175</v>
      </c>
      <c r="BM187" s="136" t="s">
        <v>386</v>
      </c>
    </row>
    <row r="188" spans="2:65" s="1" customFormat="1" ht="16.5" customHeight="1">
      <c r="B188" s="31"/>
      <c r="C188" s="125" t="s">
        <v>387</v>
      </c>
      <c r="D188" s="125" t="s">
        <v>171</v>
      </c>
      <c r="E188" s="126" t="s">
        <v>388</v>
      </c>
      <c r="F188" s="127" t="s">
        <v>389</v>
      </c>
      <c r="G188" s="128" t="s">
        <v>378</v>
      </c>
      <c r="H188" s="129">
        <v>40</v>
      </c>
      <c r="I188" s="130"/>
      <c r="J188" s="131">
        <f t="shared" si="10"/>
        <v>0</v>
      </c>
      <c r="K188" s="127" t="s">
        <v>1</v>
      </c>
      <c r="L188" s="31"/>
      <c r="M188" s="132" t="s">
        <v>1</v>
      </c>
      <c r="N188" s="133" t="s">
        <v>40</v>
      </c>
      <c r="P188" s="134">
        <f t="shared" si="11"/>
        <v>0</v>
      </c>
      <c r="Q188" s="134">
        <v>0</v>
      </c>
      <c r="R188" s="134">
        <f t="shared" si="12"/>
        <v>0</v>
      </c>
      <c r="S188" s="134">
        <v>0</v>
      </c>
      <c r="T188" s="135">
        <f t="shared" si="13"/>
        <v>0</v>
      </c>
      <c r="AR188" s="136" t="s">
        <v>175</v>
      </c>
      <c r="AT188" s="136" t="s">
        <v>171</v>
      </c>
      <c r="AU188" s="136" t="s">
        <v>83</v>
      </c>
      <c r="AY188" s="16" t="s">
        <v>170</v>
      </c>
      <c r="BE188" s="137">
        <f t="shared" si="14"/>
        <v>0</v>
      </c>
      <c r="BF188" s="137">
        <f t="shared" si="15"/>
        <v>0</v>
      </c>
      <c r="BG188" s="137">
        <f t="shared" si="16"/>
        <v>0</v>
      </c>
      <c r="BH188" s="137">
        <f t="shared" si="17"/>
        <v>0</v>
      </c>
      <c r="BI188" s="137">
        <f t="shared" si="18"/>
        <v>0</v>
      </c>
      <c r="BJ188" s="16" t="s">
        <v>83</v>
      </c>
      <c r="BK188" s="137">
        <f t="shared" si="19"/>
        <v>0</v>
      </c>
      <c r="BL188" s="16" t="s">
        <v>175</v>
      </c>
      <c r="BM188" s="136" t="s">
        <v>390</v>
      </c>
    </row>
    <row r="189" spans="2:65" s="1" customFormat="1" ht="16.5" customHeight="1">
      <c r="B189" s="31"/>
      <c r="C189" s="125" t="s">
        <v>278</v>
      </c>
      <c r="D189" s="125" t="s">
        <v>171</v>
      </c>
      <c r="E189" s="126" t="s">
        <v>391</v>
      </c>
      <c r="F189" s="127" t="s">
        <v>392</v>
      </c>
      <c r="G189" s="128" t="s">
        <v>378</v>
      </c>
      <c r="H189" s="129">
        <v>40</v>
      </c>
      <c r="I189" s="130"/>
      <c r="J189" s="131">
        <f t="shared" si="10"/>
        <v>0</v>
      </c>
      <c r="K189" s="127" t="s">
        <v>1</v>
      </c>
      <c r="L189" s="31"/>
      <c r="M189" s="132" t="s">
        <v>1</v>
      </c>
      <c r="N189" s="133" t="s">
        <v>40</v>
      </c>
      <c r="P189" s="134">
        <f t="shared" si="11"/>
        <v>0</v>
      </c>
      <c r="Q189" s="134">
        <v>0</v>
      </c>
      <c r="R189" s="134">
        <f t="shared" si="12"/>
        <v>0</v>
      </c>
      <c r="S189" s="134">
        <v>0</v>
      </c>
      <c r="T189" s="135">
        <f t="shared" si="13"/>
        <v>0</v>
      </c>
      <c r="AR189" s="136" t="s">
        <v>175</v>
      </c>
      <c r="AT189" s="136" t="s">
        <v>171</v>
      </c>
      <c r="AU189" s="136" t="s">
        <v>83</v>
      </c>
      <c r="AY189" s="16" t="s">
        <v>170</v>
      </c>
      <c r="BE189" s="137">
        <f t="shared" si="14"/>
        <v>0</v>
      </c>
      <c r="BF189" s="137">
        <f t="shared" si="15"/>
        <v>0</v>
      </c>
      <c r="BG189" s="137">
        <f t="shared" si="16"/>
        <v>0</v>
      </c>
      <c r="BH189" s="137">
        <f t="shared" si="17"/>
        <v>0</v>
      </c>
      <c r="BI189" s="137">
        <f t="shared" si="18"/>
        <v>0</v>
      </c>
      <c r="BJ189" s="16" t="s">
        <v>83</v>
      </c>
      <c r="BK189" s="137">
        <f t="shared" si="19"/>
        <v>0</v>
      </c>
      <c r="BL189" s="16" t="s">
        <v>175</v>
      </c>
      <c r="BM189" s="136" t="s">
        <v>393</v>
      </c>
    </row>
    <row r="190" spans="2:65" s="1" customFormat="1" ht="16.5" customHeight="1">
      <c r="B190" s="31"/>
      <c r="C190" s="125" t="s">
        <v>394</v>
      </c>
      <c r="D190" s="125" t="s">
        <v>171</v>
      </c>
      <c r="E190" s="126" t="s">
        <v>395</v>
      </c>
      <c r="F190" s="127" t="s">
        <v>396</v>
      </c>
      <c r="G190" s="128" t="s">
        <v>378</v>
      </c>
      <c r="H190" s="129">
        <v>19</v>
      </c>
      <c r="I190" s="130"/>
      <c r="J190" s="131">
        <f t="shared" si="10"/>
        <v>0</v>
      </c>
      <c r="K190" s="127" t="s">
        <v>1</v>
      </c>
      <c r="L190" s="31"/>
      <c r="M190" s="132" t="s">
        <v>1</v>
      </c>
      <c r="N190" s="133" t="s">
        <v>40</v>
      </c>
      <c r="P190" s="134">
        <f t="shared" si="11"/>
        <v>0</v>
      </c>
      <c r="Q190" s="134">
        <v>0</v>
      </c>
      <c r="R190" s="134">
        <f t="shared" si="12"/>
        <v>0</v>
      </c>
      <c r="S190" s="134">
        <v>0</v>
      </c>
      <c r="T190" s="135">
        <f t="shared" si="13"/>
        <v>0</v>
      </c>
      <c r="AR190" s="136" t="s">
        <v>175</v>
      </c>
      <c r="AT190" s="136" t="s">
        <v>171</v>
      </c>
      <c r="AU190" s="136" t="s">
        <v>83</v>
      </c>
      <c r="AY190" s="16" t="s">
        <v>170</v>
      </c>
      <c r="BE190" s="137">
        <f t="shared" si="14"/>
        <v>0</v>
      </c>
      <c r="BF190" s="137">
        <f t="shared" si="15"/>
        <v>0</v>
      </c>
      <c r="BG190" s="137">
        <f t="shared" si="16"/>
        <v>0</v>
      </c>
      <c r="BH190" s="137">
        <f t="shared" si="17"/>
        <v>0</v>
      </c>
      <c r="BI190" s="137">
        <f t="shared" si="18"/>
        <v>0</v>
      </c>
      <c r="BJ190" s="16" t="s">
        <v>83</v>
      </c>
      <c r="BK190" s="137">
        <f t="shared" si="19"/>
        <v>0</v>
      </c>
      <c r="BL190" s="16" t="s">
        <v>175</v>
      </c>
      <c r="BM190" s="136" t="s">
        <v>397</v>
      </c>
    </row>
    <row r="191" spans="2:65" s="1" customFormat="1" ht="16.5" customHeight="1">
      <c r="B191" s="31"/>
      <c r="C191" s="125" t="s">
        <v>282</v>
      </c>
      <c r="D191" s="125" t="s">
        <v>171</v>
      </c>
      <c r="E191" s="126" t="s">
        <v>398</v>
      </c>
      <c r="F191" s="127" t="s">
        <v>399</v>
      </c>
      <c r="G191" s="128" t="s">
        <v>378</v>
      </c>
      <c r="H191" s="129">
        <v>5</v>
      </c>
      <c r="I191" s="130"/>
      <c r="J191" s="131">
        <f t="shared" si="10"/>
        <v>0</v>
      </c>
      <c r="K191" s="127" t="s">
        <v>1</v>
      </c>
      <c r="L191" s="31"/>
      <c r="M191" s="132" t="s">
        <v>1</v>
      </c>
      <c r="N191" s="133" t="s">
        <v>40</v>
      </c>
      <c r="P191" s="134">
        <f t="shared" si="11"/>
        <v>0</v>
      </c>
      <c r="Q191" s="134">
        <v>0</v>
      </c>
      <c r="R191" s="134">
        <f t="shared" si="12"/>
        <v>0</v>
      </c>
      <c r="S191" s="134">
        <v>0</v>
      </c>
      <c r="T191" s="135">
        <f t="shared" si="13"/>
        <v>0</v>
      </c>
      <c r="AR191" s="136" t="s">
        <v>175</v>
      </c>
      <c r="AT191" s="136" t="s">
        <v>171</v>
      </c>
      <c r="AU191" s="136" t="s">
        <v>83</v>
      </c>
      <c r="AY191" s="16" t="s">
        <v>170</v>
      </c>
      <c r="BE191" s="137">
        <f t="shared" si="14"/>
        <v>0</v>
      </c>
      <c r="BF191" s="137">
        <f t="shared" si="15"/>
        <v>0</v>
      </c>
      <c r="BG191" s="137">
        <f t="shared" si="16"/>
        <v>0</v>
      </c>
      <c r="BH191" s="137">
        <f t="shared" si="17"/>
        <v>0</v>
      </c>
      <c r="BI191" s="137">
        <f t="shared" si="18"/>
        <v>0</v>
      </c>
      <c r="BJ191" s="16" t="s">
        <v>83</v>
      </c>
      <c r="BK191" s="137">
        <f t="shared" si="19"/>
        <v>0</v>
      </c>
      <c r="BL191" s="16" t="s">
        <v>175</v>
      </c>
      <c r="BM191" s="136" t="s">
        <v>400</v>
      </c>
    </row>
    <row r="192" spans="2:65" s="1" customFormat="1" ht="16.5" customHeight="1">
      <c r="B192" s="31"/>
      <c r="C192" s="125" t="s">
        <v>401</v>
      </c>
      <c r="D192" s="125" t="s">
        <v>171</v>
      </c>
      <c r="E192" s="126" t="s">
        <v>402</v>
      </c>
      <c r="F192" s="127" t="s">
        <v>403</v>
      </c>
      <c r="G192" s="128" t="s">
        <v>378</v>
      </c>
      <c r="H192" s="129">
        <v>25</v>
      </c>
      <c r="I192" s="130"/>
      <c r="J192" s="131">
        <f t="shared" si="10"/>
        <v>0</v>
      </c>
      <c r="K192" s="127" t="s">
        <v>1</v>
      </c>
      <c r="L192" s="31"/>
      <c r="M192" s="132" t="s">
        <v>1</v>
      </c>
      <c r="N192" s="133" t="s">
        <v>40</v>
      </c>
      <c r="P192" s="134">
        <f t="shared" si="11"/>
        <v>0</v>
      </c>
      <c r="Q192" s="134">
        <v>0</v>
      </c>
      <c r="R192" s="134">
        <f t="shared" si="12"/>
        <v>0</v>
      </c>
      <c r="S192" s="134">
        <v>0</v>
      </c>
      <c r="T192" s="135">
        <f t="shared" si="13"/>
        <v>0</v>
      </c>
      <c r="AR192" s="136" t="s">
        <v>175</v>
      </c>
      <c r="AT192" s="136" t="s">
        <v>171</v>
      </c>
      <c r="AU192" s="136" t="s">
        <v>83</v>
      </c>
      <c r="AY192" s="16" t="s">
        <v>170</v>
      </c>
      <c r="BE192" s="137">
        <f t="shared" si="14"/>
        <v>0</v>
      </c>
      <c r="BF192" s="137">
        <f t="shared" si="15"/>
        <v>0</v>
      </c>
      <c r="BG192" s="137">
        <f t="shared" si="16"/>
        <v>0</v>
      </c>
      <c r="BH192" s="137">
        <f t="shared" si="17"/>
        <v>0</v>
      </c>
      <c r="BI192" s="137">
        <f t="shared" si="18"/>
        <v>0</v>
      </c>
      <c r="BJ192" s="16" t="s">
        <v>83</v>
      </c>
      <c r="BK192" s="137">
        <f t="shared" si="19"/>
        <v>0</v>
      </c>
      <c r="BL192" s="16" t="s">
        <v>175</v>
      </c>
      <c r="BM192" s="136" t="s">
        <v>404</v>
      </c>
    </row>
    <row r="193" spans="2:65" s="1" customFormat="1" ht="16.5" customHeight="1">
      <c r="B193" s="31"/>
      <c r="C193" s="125" t="s">
        <v>283</v>
      </c>
      <c r="D193" s="125" t="s">
        <v>171</v>
      </c>
      <c r="E193" s="126" t="s">
        <v>405</v>
      </c>
      <c r="F193" s="127" t="s">
        <v>406</v>
      </c>
      <c r="G193" s="128" t="s">
        <v>378</v>
      </c>
      <c r="H193" s="129">
        <v>2</v>
      </c>
      <c r="I193" s="130"/>
      <c r="J193" s="131">
        <f t="shared" si="10"/>
        <v>0</v>
      </c>
      <c r="K193" s="127" t="s">
        <v>1</v>
      </c>
      <c r="L193" s="31"/>
      <c r="M193" s="132" t="s">
        <v>1</v>
      </c>
      <c r="N193" s="133" t="s">
        <v>40</v>
      </c>
      <c r="P193" s="134">
        <f t="shared" si="11"/>
        <v>0</v>
      </c>
      <c r="Q193" s="134">
        <v>0</v>
      </c>
      <c r="R193" s="134">
        <f t="shared" si="12"/>
        <v>0</v>
      </c>
      <c r="S193" s="134">
        <v>0</v>
      </c>
      <c r="T193" s="135">
        <f t="shared" si="13"/>
        <v>0</v>
      </c>
      <c r="AR193" s="136" t="s">
        <v>175</v>
      </c>
      <c r="AT193" s="136" t="s">
        <v>171</v>
      </c>
      <c r="AU193" s="136" t="s">
        <v>83</v>
      </c>
      <c r="AY193" s="16" t="s">
        <v>170</v>
      </c>
      <c r="BE193" s="137">
        <f t="shared" si="14"/>
        <v>0</v>
      </c>
      <c r="BF193" s="137">
        <f t="shared" si="15"/>
        <v>0</v>
      </c>
      <c r="BG193" s="137">
        <f t="shared" si="16"/>
        <v>0</v>
      </c>
      <c r="BH193" s="137">
        <f t="shared" si="17"/>
        <v>0</v>
      </c>
      <c r="BI193" s="137">
        <f t="shared" si="18"/>
        <v>0</v>
      </c>
      <c r="BJ193" s="16" t="s">
        <v>83</v>
      </c>
      <c r="BK193" s="137">
        <f t="shared" si="19"/>
        <v>0</v>
      </c>
      <c r="BL193" s="16" t="s">
        <v>175</v>
      </c>
      <c r="BM193" s="136" t="s">
        <v>407</v>
      </c>
    </row>
    <row r="194" spans="2:65" s="1" customFormat="1" ht="16.5" customHeight="1">
      <c r="B194" s="31"/>
      <c r="C194" s="125" t="s">
        <v>408</v>
      </c>
      <c r="D194" s="125" t="s">
        <v>171</v>
      </c>
      <c r="E194" s="126" t="s">
        <v>409</v>
      </c>
      <c r="F194" s="127" t="s">
        <v>410</v>
      </c>
      <c r="G194" s="128" t="s">
        <v>378</v>
      </c>
      <c r="H194" s="129">
        <v>1</v>
      </c>
      <c r="I194" s="130"/>
      <c r="J194" s="131">
        <f t="shared" si="10"/>
        <v>0</v>
      </c>
      <c r="K194" s="127" t="s">
        <v>1</v>
      </c>
      <c r="L194" s="31"/>
      <c r="M194" s="132" t="s">
        <v>1</v>
      </c>
      <c r="N194" s="133" t="s">
        <v>40</v>
      </c>
      <c r="P194" s="134">
        <f t="shared" si="11"/>
        <v>0</v>
      </c>
      <c r="Q194" s="134">
        <v>0</v>
      </c>
      <c r="R194" s="134">
        <f t="shared" si="12"/>
        <v>0</v>
      </c>
      <c r="S194" s="134">
        <v>0</v>
      </c>
      <c r="T194" s="135">
        <f t="shared" si="13"/>
        <v>0</v>
      </c>
      <c r="AR194" s="136" t="s">
        <v>175</v>
      </c>
      <c r="AT194" s="136" t="s">
        <v>171</v>
      </c>
      <c r="AU194" s="136" t="s">
        <v>83</v>
      </c>
      <c r="AY194" s="16" t="s">
        <v>170</v>
      </c>
      <c r="BE194" s="137">
        <f t="shared" si="14"/>
        <v>0</v>
      </c>
      <c r="BF194" s="137">
        <f t="shared" si="15"/>
        <v>0</v>
      </c>
      <c r="BG194" s="137">
        <f t="shared" si="16"/>
        <v>0</v>
      </c>
      <c r="BH194" s="137">
        <f t="shared" si="17"/>
        <v>0</v>
      </c>
      <c r="BI194" s="137">
        <f t="shared" si="18"/>
        <v>0</v>
      </c>
      <c r="BJ194" s="16" t="s">
        <v>83</v>
      </c>
      <c r="BK194" s="137">
        <f t="shared" si="19"/>
        <v>0</v>
      </c>
      <c r="BL194" s="16" t="s">
        <v>175</v>
      </c>
      <c r="BM194" s="136" t="s">
        <v>411</v>
      </c>
    </row>
    <row r="195" spans="2:65" s="1" customFormat="1" ht="16.5" customHeight="1">
      <c r="B195" s="31"/>
      <c r="C195" s="125" t="s">
        <v>287</v>
      </c>
      <c r="D195" s="125" t="s">
        <v>171</v>
      </c>
      <c r="E195" s="126" t="s">
        <v>412</v>
      </c>
      <c r="F195" s="127" t="s">
        <v>413</v>
      </c>
      <c r="G195" s="128" t="s">
        <v>378</v>
      </c>
      <c r="H195" s="129">
        <v>39</v>
      </c>
      <c r="I195" s="130"/>
      <c r="J195" s="131">
        <f t="shared" si="10"/>
        <v>0</v>
      </c>
      <c r="K195" s="127" t="s">
        <v>1</v>
      </c>
      <c r="L195" s="31"/>
      <c r="M195" s="132" t="s">
        <v>1</v>
      </c>
      <c r="N195" s="133" t="s">
        <v>40</v>
      </c>
      <c r="P195" s="134">
        <f t="shared" si="11"/>
        <v>0</v>
      </c>
      <c r="Q195" s="134">
        <v>0</v>
      </c>
      <c r="R195" s="134">
        <f t="shared" si="12"/>
        <v>0</v>
      </c>
      <c r="S195" s="134">
        <v>0</v>
      </c>
      <c r="T195" s="135">
        <f t="shared" si="13"/>
        <v>0</v>
      </c>
      <c r="AR195" s="136" t="s">
        <v>175</v>
      </c>
      <c r="AT195" s="136" t="s">
        <v>171</v>
      </c>
      <c r="AU195" s="136" t="s">
        <v>83</v>
      </c>
      <c r="AY195" s="16" t="s">
        <v>170</v>
      </c>
      <c r="BE195" s="137">
        <f t="shared" si="14"/>
        <v>0</v>
      </c>
      <c r="BF195" s="137">
        <f t="shared" si="15"/>
        <v>0</v>
      </c>
      <c r="BG195" s="137">
        <f t="shared" si="16"/>
        <v>0</v>
      </c>
      <c r="BH195" s="137">
        <f t="shared" si="17"/>
        <v>0</v>
      </c>
      <c r="BI195" s="137">
        <f t="shared" si="18"/>
        <v>0</v>
      </c>
      <c r="BJ195" s="16" t="s">
        <v>83</v>
      </c>
      <c r="BK195" s="137">
        <f t="shared" si="19"/>
        <v>0</v>
      </c>
      <c r="BL195" s="16" t="s">
        <v>175</v>
      </c>
      <c r="BM195" s="136" t="s">
        <v>414</v>
      </c>
    </row>
    <row r="196" spans="2:65" s="1" customFormat="1" ht="16.5" customHeight="1">
      <c r="B196" s="31"/>
      <c r="C196" s="125" t="s">
        <v>415</v>
      </c>
      <c r="D196" s="125" t="s">
        <v>171</v>
      </c>
      <c r="E196" s="126" t="s">
        <v>416</v>
      </c>
      <c r="F196" s="127" t="s">
        <v>417</v>
      </c>
      <c r="G196" s="128" t="s">
        <v>378</v>
      </c>
      <c r="H196" s="129">
        <v>1</v>
      </c>
      <c r="I196" s="130"/>
      <c r="J196" s="131">
        <f t="shared" si="10"/>
        <v>0</v>
      </c>
      <c r="K196" s="127" t="s">
        <v>1</v>
      </c>
      <c r="L196" s="31"/>
      <c r="M196" s="132" t="s">
        <v>1</v>
      </c>
      <c r="N196" s="133" t="s">
        <v>40</v>
      </c>
      <c r="P196" s="134">
        <f t="shared" si="11"/>
        <v>0</v>
      </c>
      <c r="Q196" s="134">
        <v>0</v>
      </c>
      <c r="R196" s="134">
        <f t="shared" si="12"/>
        <v>0</v>
      </c>
      <c r="S196" s="134">
        <v>0</v>
      </c>
      <c r="T196" s="135">
        <f t="shared" si="13"/>
        <v>0</v>
      </c>
      <c r="AR196" s="136" t="s">
        <v>175</v>
      </c>
      <c r="AT196" s="136" t="s">
        <v>171</v>
      </c>
      <c r="AU196" s="136" t="s">
        <v>83</v>
      </c>
      <c r="AY196" s="16" t="s">
        <v>170</v>
      </c>
      <c r="BE196" s="137">
        <f t="shared" si="14"/>
        <v>0</v>
      </c>
      <c r="BF196" s="137">
        <f t="shared" si="15"/>
        <v>0</v>
      </c>
      <c r="BG196" s="137">
        <f t="shared" si="16"/>
        <v>0</v>
      </c>
      <c r="BH196" s="137">
        <f t="shared" si="17"/>
        <v>0</v>
      </c>
      <c r="BI196" s="137">
        <f t="shared" si="18"/>
        <v>0</v>
      </c>
      <c r="BJ196" s="16" t="s">
        <v>83</v>
      </c>
      <c r="BK196" s="137">
        <f t="shared" si="19"/>
        <v>0</v>
      </c>
      <c r="BL196" s="16" t="s">
        <v>175</v>
      </c>
      <c r="BM196" s="136" t="s">
        <v>418</v>
      </c>
    </row>
    <row r="197" spans="2:65" s="1" customFormat="1" ht="16.5" customHeight="1">
      <c r="B197" s="31"/>
      <c r="C197" s="125" t="s">
        <v>290</v>
      </c>
      <c r="D197" s="125" t="s">
        <v>171</v>
      </c>
      <c r="E197" s="126" t="s">
        <v>419</v>
      </c>
      <c r="F197" s="127" t="s">
        <v>420</v>
      </c>
      <c r="G197" s="128" t="s">
        <v>378</v>
      </c>
      <c r="H197" s="129">
        <v>1</v>
      </c>
      <c r="I197" s="130"/>
      <c r="J197" s="131">
        <f t="shared" si="10"/>
        <v>0</v>
      </c>
      <c r="K197" s="127" t="s">
        <v>1</v>
      </c>
      <c r="L197" s="31"/>
      <c r="M197" s="132" t="s">
        <v>1</v>
      </c>
      <c r="N197" s="133" t="s">
        <v>40</v>
      </c>
      <c r="P197" s="134">
        <f t="shared" si="11"/>
        <v>0</v>
      </c>
      <c r="Q197" s="134">
        <v>0</v>
      </c>
      <c r="R197" s="134">
        <f t="shared" si="12"/>
        <v>0</v>
      </c>
      <c r="S197" s="134">
        <v>0</v>
      </c>
      <c r="T197" s="135">
        <f t="shared" si="13"/>
        <v>0</v>
      </c>
      <c r="AR197" s="136" t="s">
        <v>175</v>
      </c>
      <c r="AT197" s="136" t="s">
        <v>171</v>
      </c>
      <c r="AU197" s="136" t="s">
        <v>83</v>
      </c>
      <c r="AY197" s="16" t="s">
        <v>170</v>
      </c>
      <c r="BE197" s="137">
        <f t="shared" si="14"/>
        <v>0</v>
      </c>
      <c r="BF197" s="137">
        <f t="shared" si="15"/>
        <v>0</v>
      </c>
      <c r="BG197" s="137">
        <f t="shared" si="16"/>
        <v>0</v>
      </c>
      <c r="BH197" s="137">
        <f t="shared" si="17"/>
        <v>0</v>
      </c>
      <c r="BI197" s="137">
        <f t="shared" si="18"/>
        <v>0</v>
      </c>
      <c r="BJ197" s="16" t="s">
        <v>83</v>
      </c>
      <c r="BK197" s="137">
        <f t="shared" si="19"/>
        <v>0</v>
      </c>
      <c r="BL197" s="16" t="s">
        <v>175</v>
      </c>
      <c r="BM197" s="136" t="s">
        <v>421</v>
      </c>
    </row>
    <row r="198" spans="2:65" s="1" customFormat="1" ht="16.5" customHeight="1">
      <c r="B198" s="31"/>
      <c r="C198" s="125" t="s">
        <v>422</v>
      </c>
      <c r="D198" s="125" t="s">
        <v>171</v>
      </c>
      <c r="E198" s="126" t="s">
        <v>423</v>
      </c>
      <c r="F198" s="127" t="s">
        <v>424</v>
      </c>
      <c r="G198" s="128" t="s">
        <v>378</v>
      </c>
      <c r="H198" s="129">
        <v>1</v>
      </c>
      <c r="I198" s="130"/>
      <c r="J198" s="131">
        <f t="shared" si="10"/>
        <v>0</v>
      </c>
      <c r="K198" s="127" t="s">
        <v>1</v>
      </c>
      <c r="L198" s="31"/>
      <c r="M198" s="132" t="s">
        <v>1</v>
      </c>
      <c r="N198" s="133" t="s">
        <v>40</v>
      </c>
      <c r="P198" s="134">
        <f t="shared" si="11"/>
        <v>0</v>
      </c>
      <c r="Q198" s="134">
        <v>0</v>
      </c>
      <c r="R198" s="134">
        <f t="shared" si="12"/>
        <v>0</v>
      </c>
      <c r="S198" s="134">
        <v>0</v>
      </c>
      <c r="T198" s="135">
        <f t="shared" si="13"/>
        <v>0</v>
      </c>
      <c r="AR198" s="136" t="s">
        <v>175</v>
      </c>
      <c r="AT198" s="136" t="s">
        <v>171</v>
      </c>
      <c r="AU198" s="136" t="s">
        <v>83</v>
      </c>
      <c r="AY198" s="16" t="s">
        <v>170</v>
      </c>
      <c r="BE198" s="137">
        <f t="shared" si="14"/>
        <v>0</v>
      </c>
      <c r="BF198" s="137">
        <f t="shared" si="15"/>
        <v>0</v>
      </c>
      <c r="BG198" s="137">
        <f t="shared" si="16"/>
        <v>0</v>
      </c>
      <c r="BH198" s="137">
        <f t="shared" si="17"/>
        <v>0</v>
      </c>
      <c r="BI198" s="137">
        <f t="shared" si="18"/>
        <v>0</v>
      </c>
      <c r="BJ198" s="16" t="s">
        <v>83</v>
      </c>
      <c r="BK198" s="137">
        <f t="shared" si="19"/>
        <v>0</v>
      </c>
      <c r="BL198" s="16" t="s">
        <v>175</v>
      </c>
      <c r="BM198" s="136" t="s">
        <v>425</v>
      </c>
    </row>
    <row r="199" spans="2:65" s="1" customFormat="1" ht="16.5" customHeight="1">
      <c r="B199" s="31"/>
      <c r="C199" s="125" t="s">
        <v>294</v>
      </c>
      <c r="D199" s="125" t="s">
        <v>171</v>
      </c>
      <c r="E199" s="126" t="s">
        <v>426</v>
      </c>
      <c r="F199" s="127" t="s">
        <v>427</v>
      </c>
      <c r="G199" s="128" t="s">
        <v>378</v>
      </c>
      <c r="H199" s="129">
        <v>14</v>
      </c>
      <c r="I199" s="130"/>
      <c r="J199" s="131">
        <f t="shared" si="10"/>
        <v>0</v>
      </c>
      <c r="K199" s="127" t="s">
        <v>1</v>
      </c>
      <c r="L199" s="31"/>
      <c r="M199" s="132" t="s">
        <v>1</v>
      </c>
      <c r="N199" s="133" t="s">
        <v>40</v>
      </c>
      <c r="P199" s="134">
        <f t="shared" si="11"/>
        <v>0</v>
      </c>
      <c r="Q199" s="134">
        <v>0</v>
      </c>
      <c r="R199" s="134">
        <f t="shared" si="12"/>
        <v>0</v>
      </c>
      <c r="S199" s="134">
        <v>0</v>
      </c>
      <c r="T199" s="135">
        <f t="shared" si="13"/>
        <v>0</v>
      </c>
      <c r="AR199" s="136" t="s">
        <v>175</v>
      </c>
      <c r="AT199" s="136" t="s">
        <v>171</v>
      </c>
      <c r="AU199" s="136" t="s">
        <v>83</v>
      </c>
      <c r="AY199" s="16" t="s">
        <v>170</v>
      </c>
      <c r="BE199" s="137">
        <f t="shared" si="14"/>
        <v>0</v>
      </c>
      <c r="BF199" s="137">
        <f t="shared" si="15"/>
        <v>0</v>
      </c>
      <c r="BG199" s="137">
        <f t="shared" si="16"/>
        <v>0</v>
      </c>
      <c r="BH199" s="137">
        <f t="shared" si="17"/>
        <v>0</v>
      </c>
      <c r="BI199" s="137">
        <f t="shared" si="18"/>
        <v>0</v>
      </c>
      <c r="BJ199" s="16" t="s">
        <v>83</v>
      </c>
      <c r="BK199" s="137">
        <f t="shared" si="19"/>
        <v>0</v>
      </c>
      <c r="BL199" s="16" t="s">
        <v>175</v>
      </c>
      <c r="BM199" s="136" t="s">
        <v>428</v>
      </c>
    </row>
    <row r="200" spans="2:65" s="1" customFormat="1" ht="16.5" customHeight="1">
      <c r="B200" s="31"/>
      <c r="C200" s="125" t="s">
        <v>429</v>
      </c>
      <c r="D200" s="125" t="s">
        <v>171</v>
      </c>
      <c r="E200" s="126" t="s">
        <v>430</v>
      </c>
      <c r="F200" s="127" t="s">
        <v>431</v>
      </c>
      <c r="G200" s="128" t="s">
        <v>378</v>
      </c>
      <c r="H200" s="129">
        <v>5</v>
      </c>
      <c r="I200" s="130"/>
      <c r="J200" s="131">
        <f t="shared" si="10"/>
        <v>0</v>
      </c>
      <c r="K200" s="127" t="s">
        <v>1</v>
      </c>
      <c r="L200" s="31"/>
      <c r="M200" s="132" t="s">
        <v>1</v>
      </c>
      <c r="N200" s="133" t="s">
        <v>40</v>
      </c>
      <c r="P200" s="134">
        <f t="shared" si="11"/>
        <v>0</v>
      </c>
      <c r="Q200" s="134">
        <v>0</v>
      </c>
      <c r="R200" s="134">
        <f t="shared" si="12"/>
        <v>0</v>
      </c>
      <c r="S200" s="134">
        <v>0</v>
      </c>
      <c r="T200" s="135">
        <f t="shared" si="13"/>
        <v>0</v>
      </c>
      <c r="AR200" s="136" t="s">
        <v>175</v>
      </c>
      <c r="AT200" s="136" t="s">
        <v>171</v>
      </c>
      <c r="AU200" s="136" t="s">
        <v>83</v>
      </c>
      <c r="AY200" s="16" t="s">
        <v>170</v>
      </c>
      <c r="BE200" s="137">
        <f t="shared" si="14"/>
        <v>0</v>
      </c>
      <c r="BF200" s="137">
        <f t="shared" si="15"/>
        <v>0</v>
      </c>
      <c r="BG200" s="137">
        <f t="shared" si="16"/>
        <v>0</v>
      </c>
      <c r="BH200" s="137">
        <f t="shared" si="17"/>
        <v>0</v>
      </c>
      <c r="BI200" s="137">
        <f t="shared" si="18"/>
        <v>0</v>
      </c>
      <c r="BJ200" s="16" t="s">
        <v>83</v>
      </c>
      <c r="BK200" s="137">
        <f t="shared" si="19"/>
        <v>0</v>
      </c>
      <c r="BL200" s="16" t="s">
        <v>175</v>
      </c>
      <c r="BM200" s="136" t="s">
        <v>432</v>
      </c>
    </row>
    <row r="201" spans="2:65" s="1" customFormat="1" ht="16.5" customHeight="1">
      <c r="B201" s="31"/>
      <c r="C201" s="125" t="s">
        <v>297</v>
      </c>
      <c r="D201" s="125" t="s">
        <v>171</v>
      </c>
      <c r="E201" s="126" t="s">
        <v>433</v>
      </c>
      <c r="F201" s="127" t="s">
        <v>434</v>
      </c>
      <c r="G201" s="128" t="s">
        <v>378</v>
      </c>
      <c r="H201" s="129">
        <v>4</v>
      </c>
      <c r="I201" s="130"/>
      <c r="J201" s="131">
        <f t="shared" si="10"/>
        <v>0</v>
      </c>
      <c r="K201" s="127" t="s">
        <v>1</v>
      </c>
      <c r="L201" s="31"/>
      <c r="M201" s="132" t="s">
        <v>1</v>
      </c>
      <c r="N201" s="133" t="s">
        <v>40</v>
      </c>
      <c r="P201" s="134">
        <f t="shared" si="11"/>
        <v>0</v>
      </c>
      <c r="Q201" s="134">
        <v>0</v>
      </c>
      <c r="R201" s="134">
        <f t="shared" si="12"/>
        <v>0</v>
      </c>
      <c r="S201" s="134">
        <v>0</v>
      </c>
      <c r="T201" s="135">
        <f t="shared" si="13"/>
        <v>0</v>
      </c>
      <c r="AR201" s="136" t="s">
        <v>175</v>
      </c>
      <c r="AT201" s="136" t="s">
        <v>171</v>
      </c>
      <c r="AU201" s="136" t="s">
        <v>83</v>
      </c>
      <c r="AY201" s="16" t="s">
        <v>170</v>
      </c>
      <c r="BE201" s="137">
        <f t="shared" si="14"/>
        <v>0</v>
      </c>
      <c r="BF201" s="137">
        <f t="shared" si="15"/>
        <v>0</v>
      </c>
      <c r="BG201" s="137">
        <f t="shared" si="16"/>
        <v>0</v>
      </c>
      <c r="BH201" s="137">
        <f t="shared" si="17"/>
        <v>0</v>
      </c>
      <c r="BI201" s="137">
        <f t="shared" si="18"/>
        <v>0</v>
      </c>
      <c r="BJ201" s="16" t="s">
        <v>83</v>
      </c>
      <c r="BK201" s="137">
        <f t="shared" si="19"/>
        <v>0</v>
      </c>
      <c r="BL201" s="16" t="s">
        <v>175</v>
      </c>
      <c r="BM201" s="136" t="s">
        <v>435</v>
      </c>
    </row>
    <row r="202" spans="2:65" s="1" customFormat="1" ht="16.5" customHeight="1">
      <c r="B202" s="31"/>
      <c r="C202" s="125" t="s">
        <v>436</v>
      </c>
      <c r="D202" s="125" t="s">
        <v>171</v>
      </c>
      <c r="E202" s="126" t="s">
        <v>437</v>
      </c>
      <c r="F202" s="127" t="s">
        <v>438</v>
      </c>
      <c r="G202" s="128" t="s">
        <v>378</v>
      </c>
      <c r="H202" s="129">
        <v>3</v>
      </c>
      <c r="I202" s="130"/>
      <c r="J202" s="131">
        <f t="shared" si="10"/>
        <v>0</v>
      </c>
      <c r="K202" s="127" t="s">
        <v>1</v>
      </c>
      <c r="L202" s="31"/>
      <c r="M202" s="132" t="s">
        <v>1</v>
      </c>
      <c r="N202" s="133" t="s">
        <v>40</v>
      </c>
      <c r="P202" s="134">
        <f t="shared" si="11"/>
        <v>0</v>
      </c>
      <c r="Q202" s="134">
        <v>0</v>
      </c>
      <c r="R202" s="134">
        <f t="shared" si="12"/>
        <v>0</v>
      </c>
      <c r="S202" s="134">
        <v>0</v>
      </c>
      <c r="T202" s="135">
        <f t="shared" si="13"/>
        <v>0</v>
      </c>
      <c r="AR202" s="136" t="s">
        <v>175</v>
      </c>
      <c r="AT202" s="136" t="s">
        <v>171</v>
      </c>
      <c r="AU202" s="136" t="s">
        <v>83</v>
      </c>
      <c r="AY202" s="16" t="s">
        <v>170</v>
      </c>
      <c r="BE202" s="137">
        <f t="shared" si="14"/>
        <v>0</v>
      </c>
      <c r="BF202" s="137">
        <f t="shared" si="15"/>
        <v>0</v>
      </c>
      <c r="BG202" s="137">
        <f t="shared" si="16"/>
        <v>0</v>
      </c>
      <c r="BH202" s="137">
        <f t="shared" si="17"/>
        <v>0</v>
      </c>
      <c r="BI202" s="137">
        <f t="shared" si="18"/>
        <v>0</v>
      </c>
      <c r="BJ202" s="16" t="s">
        <v>83</v>
      </c>
      <c r="BK202" s="137">
        <f t="shared" si="19"/>
        <v>0</v>
      </c>
      <c r="BL202" s="16" t="s">
        <v>175</v>
      </c>
      <c r="BM202" s="136" t="s">
        <v>439</v>
      </c>
    </row>
    <row r="203" spans="2:65" s="1" customFormat="1" ht="16.5" customHeight="1">
      <c r="B203" s="31"/>
      <c r="C203" s="125" t="s">
        <v>301</v>
      </c>
      <c r="D203" s="125" t="s">
        <v>171</v>
      </c>
      <c r="E203" s="126" t="s">
        <v>440</v>
      </c>
      <c r="F203" s="127" t="s">
        <v>441</v>
      </c>
      <c r="G203" s="128" t="s">
        <v>378</v>
      </c>
      <c r="H203" s="129">
        <v>1</v>
      </c>
      <c r="I203" s="130"/>
      <c r="J203" s="131">
        <f t="shared" si="10"/>
        <v>0</v>
      </c>
      <c r="K203" s="127" t="s">
        <v>1</v>
      </c>
      <c r="L203" s="31"/>
      <c r="M203" s="132" t="s">
        <v>1</v>
      </c>
      <c r="N203" s="133" t="s">
        <v>40</v>
      </c>
      <c r="P203" s="134">
        <f t="shared" si="11"/>
        <v>0</v>
      </c>
      <c r="Q203" s="134">
        <v>0</v>
      </c>
      <c r="R203" s="134">
        <f t="shared" si="12"/>
        <v>0</v>
      </c>
      <c r="S203" s="134">
        <v>0</v>
      </c>
      <c r="T203" s="135">
        <f t="shared" si="13"/>
        <v>0</v>
      </c>
      <c r="AR203" s="136" t="s">
        <v>175</v>
      </c>
      <c r="AT203" s="136" t="s">
        <v>171</v>
      </c>
      <c r="AU203" s="136" t="s">
        <v>83</v>
      </c>
      <c r="AY203" s="16" t="s">
        <v>170</v>
      </c>
      <c r="BE203" s="137">
        <f t="shared" si="14"/>
        <v>0</v>
      </c>
      <c r="BF203" s="137">
        <f t="shared" si="15"/>
        <v>0</v>
      </c>
      <c r="BG203" s="137">
        <f t="shared" si="16"/>
        <v>0</v>
      </c>
      <c r="BH203" s="137">
        <f t="shared" si="17"/>
        <v>0</v>
      </c>
      <c r="BI203" s="137">
        <f t="shared" si="18"/>
        <v>0</v>
      </c>
      <c r="BJ203" s="16" t="s">
        <v>83</v>
      </c>
      <c r="BK203" s="137">
        <f t="shared" si="19"/>
        <v>0</v>
      </c>
      <c r="BL203" s="16" t="s">
        <v>175</v>
      </c>
      <c r="BM203" s="136" t="s">
        <v>442</v>
      </c>
    </row>
    <row r="204" spans="2:65" s="1" customFormat="1" ht="16.5" customHeight="1">
      <c r="B204" s="31"/>
      <c r="C204" s="125" t="s">
        <v>443</v>
      </c>
      <c r="D204" s="125" t="s">
        <v>171</v>
      </c>
      <c r="E204" s="126" t="s">
        <v>444</v>
      </c>
      <c r="F204" s="127" t="s">
        <v>445</v>
      </c>
      <c r="G204" s="128" t="s">
        <v>378</v>
      </c>
      <c r="H204" s="129">
        <v>5</v>
      </c>
      <c r="I204" s="130"/>
      <c r="J204" s="131">
        <f t="shared" si="10"/>
        <v>0</v>
      </c>
      <c r="K204" s="127" t="s">
        <v>1</v>
      </c>
      <c r="L204" s="31"/>
      <c r="M204" s="132" t="s">
        <v>1</v>
      </c>
      <c r="N204" s="133" t="s">
        <v>40</v>
      </c>
      <c r="P204" s="134">
        <f t="shared" si="11"/>
        <v>0</v>
      </c>
      <c r="Q204" s="134">
        <v>0</v>
      </c>
      <c r="R204" s="134">
        <f t="shared" si="12"/>
        <v>0</v>
      </c>
      <c r="S204" s="134">
        <v>0</v>
      </c>
      <c r="T204" s="135">
        <f t="shared" si="13"/>
        <v>0</v>
      </c>
      <c r="AR204" s="136" t="s">
        <v>175</v>
      </c>
      <c r="AT204" s="136" t="s">
        <v>171</v>
      </c>
      <c r="AU204" s="136" t="s">
        <v>83</v>
      </c>
      <c r="AY204" s="16" t="s">
        <v>170</v>
      </c>
      <c r="BE204" s="137">
        <f t="shared" si="14"/>
        <v>0</v>
      </c>
      <c r="BF204" s="137">
        <f t="shared" si="15"/>
        <v>0</v>
      </c>
      <c r="BG204" s="137">
        <f t="shared" si="16"/>
        <v>0</v>
      </c>
      <c r="BH204" s="137">
        <f t="shared" si="17"/>
        <v>0</v>
      </c>
      <c r="BI204" s="137">
        <f t="shared" si="18"/>
        <v>0</v>
      </c>
      <c r="BJ204" s="16" t="s">
        <v>83</v>
      </c>
      <c r="BK204" s="137">
        <f t="shared" si="19"/>
        <v>0</v>
      </c>
      <c r="BL204" s="16" t="s">
        <v>175</v>
      </c>
      <c r="BM204" s="136" t="s">
        <v>446</v>
      </c>
    </row>
    <row r="205" spans="2:65" s="1" customFormat="1" ht="16.5" customHeight="1">
      <c r="B205" s="31"/>
      <c r="C205" s="125" t="s">
        <v>304</v>
      </c>
      <c r="D205" s="125" t="s">
        <v>171</v>
      </c>
      <c r="E205" s="126" t="s">
        <v>447</v>
      </c>
      <c r="F205" s="127" t="s">
        <v>448</v>
      </c>
      <c r="G205" s="128" t="s">
        <v>274</v>
      </c>
      <c r="H205" s="129">
        <v>70</v>
      </c>
      <c r="I205" s="130"/>
      <c r="J205" s="131">
        <f t="shared" si="10"/>
        <v>0</v>
      </c>
      <c r="K205" s="127" t="s">
        <v>1</v>
      </c>
      <c r="L205" s="31"/>
      <c r="M205" s="132" t="s">
        <v>1</v>
      </c>
      <c r="N205" s="133" t="s">
        <v>40</v>
      </c>
      <c r="P205" s="134">
        <f t="shared" si="11"/>
        <v>0</v>
      </c>
      <c r="Q205" s="134">
        <v>0</v>
      </c>
      <c r="R205" s="134">
        <f t="shared" si="12"/>
        <v>0</v>
      </c>
      <c r="S205" s="134">
        <v>0</v>
      </c>
      <c r="T205" s="135">
        <f t="shared" si="13"/>
        <v>0</v>
      </c>
      <c r="AR205" s="136" t="s">
        <v>175</v>
      </c>
      <c r="AT205" s="136" t="s">
        <v>171</v>
      </c>
      <c r="AU205" s="136" t="s">
        <v>83</v>
      </c>
      <c r="AY205" s="16" t="s">
        <v>170</v>
      </c>
      <c r="BE205" s="137">
        <f t="shared" si="14"/>
        <v>0</v>
      </c>
      <c r="BF205" s="137">
        <f t="shared" si="15"/>
        <v>0</v>
      </c>
      <c r="BG205" s="137">
        <f t="shared" si="16"/>
        <v>0</v>
      </c>
      <c r="BH205" s="137">
        <f t="shared" si="17"/>
        <v>0</v>
      </c>
      <c r="BI205" s="137">
        <f t="shared" si="18"/>
        <v>0</v>
      </c>
      <c r="BJ205" s="16" t="s">
        <v>83</v>
      </c>
      <c r="BK205" s="137">
        <f t="shared" si="19"/>
        <v>0</v>
      </c>
      <c r="BL205" s="16" t="s">
        <v>175</v>
      </c>
      <c r="BM205" s="136" t="s">
        <v>449</v>
      </c>
    </row>
    <row r="206" spans="2:65" s="1" customFormat="1" ht="16.5" customHeight="1">
      <c r="B206" s="31"/>
      <c r="C206" s="125" t="s">
        <v>450</v>
      </c>
      <c r="D206" s="125" t="s">
        <v>171</v>
      </c>
      <c r="E206" s="126" t="s">
        <v>451</v>
      </c>
      <c r="F206" s="127" t="s">
        <v>452</v>
      </c>
      <c r="G206" s="128" t="s">
        <v>274</v>
      </c>
      <c r="H206" s="129">
        <v>35</v>
      </c>
      <c r="I206" s="130"/>
      <c r="J206" s="131">
        <f t="shared" si="10"/>
        <v>0</v>
      </c>
      <c r="K206" s="127" t="s">
        <v>1</v>
      </c>
      <c r="L206" s="31"/>
      <c r="M206" s="132" t="s">
        <v>1</v>
      </c>
      <c r="N206" s="133" t="s">
        <v>40</v>
      </c>
      <c r="P206" s="134">
        <f t="shared" si="11"/>
        <v>0</v>
      </c>
      <c r="Q206" s="134">
        <v>0</v>
      </c>
      <c r="R206" s="134">
        <f t="shared" si="12"/>
        <v>0</v>
      </c>
      <c r="S206" s="134">
        <v>0</v>
      </c>
      <c r="T206" s="135">
        <f t="shared" si="13"/>
        <v>0</v>
      </c>
      <c r="AR206" s="136" t="s">
        <v>175</v>
      </c>
      <c r="AT206" s="136" t="s">
        <v>171</v>
      </c>
      <c r="AU206" s="136" t="s">
        <v>83</v>
      </c>
      <c r="AY206" s="16" t="s">
        <v>170</v>
      </c>
      <c r="BE206" s="137">
        <f t="shared" si="14"/>
        <v>0</v>
      </c>
      <c r="BF206" s="137">
        <f t="shared" si="15"/>
        <v>0</v>
      </c>
      <c r="BG206" s="137">
        <f t="shared" si="16"/>
        <v>0</v>
      </c>
      <c r="BH206" s="137">
        <f t="shared" si="17"/>
        <v>0</v>
      </c>
      <c r="BI206" s="137">
        <f t="shared" si="18"/>
        <v>0</v>
      </c>
      <c r="BJ206" s="16" t="s">
        <v>83</v>
      </c>
      <c r="BK206" s="137">
        <f t="shared" si="19"/>
        <v>0</v>
      </c>
      <c r="BL206" s="16" t="s">
        <v>175</v>
      </c>
      <c r="BM206" s="136" t="s">
        <v>453</v>
      </c>
    </row>
    <row r="207" spans="2:65" s="1" customFormat="1" ht="16.5" customHeight="1">
      <c r="B207" s="31"/>
      <c r="C207" s="125" t="s">
        <v>308</v>
      </c>
      <c r="D207" s="125" t="s">
        <v>171</v>
      </c>
      <c r="E207" s="126" t="s">
        <v>454</v>
      </c>
      <c r="F207" s="127" t="s">
        <v>455</v>
      </c>
      <c r="G207" s="128" t="s">
        <v>315</v>
      </c>
      <c r="H207" s="129">
        <v>80</v>
      </c>
      <c r="I207" s="130"/>
      <c r="J207" s="131">
        <f t="shared" si="10"/>
        <v>0</v>
      </c>
      <c r="K207" s="127" t="s">
        <v>1</v>
      </c>
      <c r="L207" s="31"/>
      <c r="M207" s="132" t="s">
        <v>1</v>
      </c>
      <c r="N207" s="133" t="s">
        <v>40</v>
      </c>
      <c r="P207" s="134">
        <f t="shared" si="11"/>
        <v>0</v>
      </c>
      <c r="Q207" s="134">
        <v>0</v>
      </c>
      <c r="R207" s="134">
        <f t="shared" si="12"/>
        <v>0</v>
      </c>
      <c r="S207" s="134">
        <v>0</v>
      </c>
      <c r="T207" s="135">
        <f t="shared" si="13"/>
        <v>0</v>
      </c>
      <c r="AR207" s="136" t="s">
        <v>175</v>
      </c>
      <c r="AT207" s="136" t="s">
        <v>171</v>
      </c>
      <c r="AU207" s="136" t="s">
        <v>83</v>
      </c>
      <c r="AY207" s="16" t="s">
        <v>170</v>
      </c>
      <c r="BE207" s="137">
        <f t="shared" si="14"/>
        <v>0</v>
      </c>
      <c r="BF207" s="137">
        <f t="shared" si="15"/>
        <v>0</v>
      </c>
      <c r="BG207" s="137">
        <f t="shared" si="16"/>
        <v>0</v>
      </c>
      <c r="BH207" s="137">
        <f t="shared" si="17"/>
        <v>0</v>
      </c>
      <c r="BI207" s="137">
        <f t="shared" si="18"/>
        <v>0</v>
      </c>
      <c r="BJ207" s="16" t="s">
        <v>83</v>
      </c>
      <c r="BK207" s="137">
        <f t="shared" si="19"/>
        <v>0</v>
      </c>
      <c r="BL207" s="16" t="s">
        <v>175</v>
      </c>
      <c r="BM207" s="136" t="s">
        <v>456</v>
      </c>
    </row>
    <row r="208" spans="2:65" s="1" customFormat="1" ht="16.5" customHeight="1">
      <c r="B208" s="31"/>
      <c r="C208" s="125" t="s">
        <v>457</v>
      </c>
      <c r="D208" s="125" t="s">
        <v>171</v>
      </c>
      <c r="E208" s="126" t="s">
        <v>458</v>
      </c>
      <c r="F208" s="127" t="s">
        <v>459</v>
      </c>
      <c r="G208" s="128" t="s">
        <v>378</v>
      </c>
      <c r="H208" s="129">
        <v>8</v>
      </c>
      <c r="I208" s="130"/>
      <c r="J208" s="131">
        <f t="shared" si="10"/>
        <v>0</v>
      </c>
      <c r="K208" s="127" t="s">
        <v>1</v>
      </c>
      <c r="L208" s="31"/>
      <c r="M208" s="132" t="s">
        <v>1</v>
      </c>
      <c r="N208" s="133" t="s">
        <v>40</v>
      </c>
      <c r="P208" s="134">
        <f t="shared" si="11"/>
        <v>0</v>
      </c>
      <c r="Q208" s="134">
        <v>0</v>
      </c>
      <c r="R208" s="134">
        <f t="shared" si="12"/>
        <v>0</v>
      </c>
      <c r="S208" s="134">
        <v>0</v>
      </c>
      <c r="T208" s="135">
        <f t="shared" si="13"/>
        <v>0</v>
      </c>
      <c r="AR208" s="136" t="s">
        <v>175</v>
      </c>
      <c r="AT208" s="136" t="s">
        <v>171</v>
      </c>
      <c r="AU208" s="136" t="s">
        <v>83</v>
      </c>
      <c r="AY208" s="16" t="s">
        <v>170</v>
      </c>
      <c r="BE208" s="137">
        <f t="shared" si="14"/>
        <v>0</v>
      </c>
      <c r="BF208" s="137">
        <f t="shared" si="15"/>
        <v>0</v>
      </c>
      <c r="BG208" s="137">
        <f t="shared" si="16"/>
        <v>0</v>
      </c>
      <c r="BH208" s="137">
        <f t="shared" si="17"/>
        <v>0</v>
      </c>
      <c r="BI208" s="137">
        <f t="shared" si="18"/>
        <v>0</v>
      </c>
      <c r="BJ208" s="16" t="s">
        <v>83</v>
      </c>
      <c r="BK208" s="137">
        <f t="shared" si="19"/>
        <v>0</v>
      </c>
      <c r="BL208" s="16" t="s">
        <v>175</v>
      </c>
      <c r="BM208" s="136" t="s">
        <v>460</v>
      </c>
    </row>
    <row r="209" spans="2:65" s="1" customFormat="1" ht="16.5" customHeight="1">
      <c r="B209" s="31"/>
      <c r="C209" s="125" t="s">
        <v>311</v>
      </c>
      <c r="D209" s="125" t="s">
        <v>171</v>
      </c>
      <c r="E209" s="126" t="s">
        <v>461</v>
      </c>
      <c r="F209" s="127" t="s">
        <v>462</v>
      </c>
      <c r="G209" s="128" t="s">
        <v>378</v>
      </c>
      <c r="H209" s="129">
        <v>65</v>
      </c>
      <c r="I209" s="130"/>
      <c r="J209" s="131">
        <f t="shared" si="10"/>
        <v>0</v>
      </c>
      <c r="K209" s="127" t="s">
        <v>1</v>
      </c>
      <c r="L209" s="31"/>
      <c r="M209" s="132" t="s">
        <v>1</v>
      </c>
      <c r="N209" s="133" t="s">
        <v>40</v>
      </c>
      <c r="P209" s="134">
        <f t="shared" si="11"/>
        <v>0</v>
      </c>
      <c r="Q209" s="134">
        <v>0</v>
      </c>
      <c r="R209" s="134">
        <f t="shared" si="12"/>
        <v>0</v>
      </c>
      <c r="S209" s="134">
        <v>0</v>
      </c>
      <c r="T209" s="135">
        <f t="shared" si="13"/>
        <v>0</v>
      </c>
      <c r="AR209" s="136" t="s">
        <v>175</v>
      </c>
      <c r="AT209" s="136" t="s">
        <v>171</v>
      </c>
      <c r="AU209" s="136" t="s">
        <v>83</v>
      </c>
      <c r="AY209" s="16" t="s">
        <v>170</v>
      </c>
      <c r="BE209" s="137">
        <f t="shared" si="14"/>
        <v>0</v>
      </c>
      <c r="BF209" s="137">
        <f t="shared" si="15"/>
        <v>0</v>
      </c>
      <c r="BG209" s="137">
        <f t="shared" si="16"/>
        <v>0</v>
      </c>
      <c r="BH209" s="137">
        <f t="shared" si="17"/>
        <v>0</v>
      </c>
      <c r="BI209" s="137">
        <f t="shared" si="18"/>
        <v>0</v>
      </c>
      <c r="BJ209" s="16" t="s">
        <v>83</v>
      </c>
      <c r="BK209" s="137">
        <f t="shared" si="19"/>
        <v>0</v>
      </c>
      <c r="BL209" s="16" t="s">
        <v>175</v>
      </c>
      <c r="BM209" s="136" t="s">
        <v>463</v>
      </c>
    </row>
    <row r="210" spans="2:65" s="1" customFormat="1" ht="16.5" customHeight="1">
      <c r="B210" s="31"/>
      <c r="C210" s="125" t="s">
        <v>464</v>
      </c>
      <c r="D210" s="125" t="s">
        <v>171</v>
      </c>
      <c r="E210" s="126" t="s">
        <v>465</v>
      </c>
      <c r="F210" s="127" t="s">
        <v>466</v>
      </c>
      <c r="G210" s="128" t="s">
        <v>378</v>
      </c>
      <c r="H210" s="129">
        <v>13</v>
      </c>
      <c r="I210" s="130"/>
      <c r="J210" s="131">
        <f t="shared" si="10"/>
        <v>0</v>
      </c>
      <c r="K210" s="127" t="s">
        <v>1</v>
      </c>
      <c r="L210" s="31"/>
      <c r="M210" s="132" t="s">
        <v>1</v>
      </c>
      <c r="N210" s="133" t="s">
        <v>40</v>
      </c>
      <c r="P210" s="134">
        <f t="shared" si="11"/>
        <v>0</v>
      </c>
      <c r="Q210" s="134">
        <v>0</v>
      </c>
      <c r="R210" s="134">
        <f t="shared" si="12"/>
        <v>0</v>
      </c>
      <c r="S210" s="134">
        <v>0</v>
      </c>
      <c r="T210" s="135">
        <f t="shared" si="13"/>
        <v>0</v>
      </c>
      <c r="AR210" s="136" t="s">
        <v>175</v>
      </c>
      <c r="AT210" s="136" t="s">
        <v>171</v>
      </c>
      <c r="AU210" s="136" t="s">
        <v>83</v>
      </c>
      <c r="AY210" s="16" t="s">
        <v>170</v>
      </c>
      <c r="BE210" s="137">
        <f t="shared" si="14"/>
        <v>0</v>
      </c>
      <c r="BF210" s="137">
        <f t="shared" si="15"/>
        <v>0</v>
      </c>
      <c r="BG210" s="137">
        <f t="shared" si="16"/>
        <v>0</v>
      </c>
      <c r="BH210" s="137">
        <f t="shared" si="17"/>
        <v>0</v>
      </c>
      <c r="BI210" s="137">
        <f t="shared" si="18"/>
        <v>0</v>
      </c>
      <c r="BJ210" s="16" t="s">
        <v>83</v>
      </c>
      <c r="BK210" s="137">
        <f t="shared" si="19"/>
        <v>0</v>
      </c>
      <c r="BL210" s="16" t="s">
        <v>175</v>
      </c>
      <c r="BM210" s="136" t="s">
        <v>467</v>
      </c>
    </row>
    <row r="211" spans="2:65" s="1" customFormat="1" ht="16.5" customHeight="1">
      <c r="B211" s="31"/>
      <c r="C211" s="125" t="s">
        <v>316</v>
      </c>
      <c r="D211" s="125" t="s">
        <v>171</v>
      </c>
      <c r="E211" s="126" t="s">
        <v>468</v>
      </c>
      <c r="F211" s="127" t="s">
        <v>469</v>
      </c>
      <c r="G211" s="128" t="s">
        <v>378</v>
      </c>
      <c r="H211" s="129">
        <v>25</v>
      </c>
      <c r="I211" s="130"/>
      <c r="J211" s="131">
        <f t="shared" si="10"/>
        <v>0</v>
      </c>
      <c r="K211" s="127" t="s">
        <v>1</v>
      </c>
      <c r="L211" s="31"/>
      <c r="M211" s="132" t="s">
        <v>1</v>
      </c>
      <c r="N211" s="133" t="s">
        <v>40</v>
      </c>
      <c r="P211" s="134">
        <f t="shared" si="11"/>
        <v>0</v>
      </c>
      <c r="Q211" s="134">
        <v>0</v>
      </c>
      <c r="R211" s="134">
        <f t="shared" si="12"/>
        <v>0</v>
      </c>
      <c r="S211" s="134">
        <v>0</v>
      </c>
      <c r="T211" s="135">
        <f t="shared" si="13"/>
        <v>0</v>
      </c>
      <c r="AR211" s="136" t="s">
        <v>175</v>
      </c>
      <c r="AT211" s="136" t="s">
        <v>171</v>
      </c>
      <c r="AU211" s="136" t="s">
        <v>83</v>
      </c>
      <c r="AY211" s="16" t="s">
        <v>170</v>
      </c>
      <c r="BE211" s="137">
        <f t="shared" si="14"/>
        <v>0</v>
      </c>
      <c r="BF211" s="137">
        <f t="shared" si="15"/>
        <v>0</v>
      </c>
      <c r="BG211" s="137">
        <f t="shared" si="16"/>
        <v>0</v>
      </c>
      <c r="BH211" s="137">
        <f t="shared" si="17"/>
        <v>0</v>
      </c>
      <c r="BI211" s="137">
        <f t="shared" si="18"/>
        <v>0</v>
      </c>
      <c r="BJ211" s="16" t="s">
        <v>83</v>
      </c>
      <c r="BK211" s="137">
        <f t="shared" si="19"/>
        <v>0</v>
      </c>
      <c r="BL211" s="16" t="s">
        <v>175</v>
      </c>
      <c r="BM211" s="136" t="s">
        <v>470</v>
      </c>
    </row>
    <row r="212" spans="2:65" s="1" customFormat="1" ht="16.5" customHeight="1">
      <c r="B212" s="31"/>
      <c r="C212" s="125" t="s">
        <v>471</v>
      </c>
      <c r="D212" s="125" t="s">
        <v>171</v>
      </c>
      <c r="E212" s="126" t="s">
        <v>472</v>
      </c>
      <c r="F212" s="127" t="s">
        <v>473</v>
      </c>
      <c r="G212" s="128" t="s">
        <v>378</v>
      </c>
      <c r="H212" s="129">
        <v>15</v>
      </c>
      <c r="I212" s="130"/>
      <c r="J212" s="131">
        <f t="shared" si="10"/>
        <v>0</v>
      </c>
      <c r="K212" s="127" t="s">
        <v>1</v>
      </c>
      <c r="L212" s="31"/>
      <c r="M212" s="132" t="s">
        <v>1</v>
      </c>
      <c r="N212" s="133" t="s">
        <v>40</v>
      </c>
      <c r="P212" s="134">
        <f t="shared" si="11"/>
        <v>0</v>
      </c>
      <c r="Q212" s="134">
        <v>0</v>
      </c>
      <c r="R212" s="134">
        <f t="shared" si="12"/>
        <v>0</v>
      </c>
      <c r="S212" s="134">
        <v>0</v>
      </c>
      <c r="T212" s="135">
        <f t="shared" si="13"/>
        <v>0</v>
      </c>
      <c r="AR212" s="136" t="s">
        <v>175</v>
      </c>
      <c r="AT212" s="136" t="s">
        <v>171</v>
      </c>
      <c r="AU212" s="136" t="s">
        <v>83</v>
      </c>
      <c r="AY212" s="16" t="s">
        <v>170</v>
      </c>
      <c r="BE212" s="137">
        <f t="shared" si="14"/>
        <v>0</v>
      </c>
      <c r="BF212" s="137">
        <f t="shared" si="15"/>
        <v>0</v>
      </c>
      <c r="BG212" s="137">
        <f t="shared" si="16"/>
        <v>0</v>
      </c>
      <c r="BH212" s="137">
        <f t="shared" si="17"/>
        <v>0</v>
      </c>
      <c r="BI212" s="137">
        <f t="shared" si="18"/>
        <v>0</v>
      </c>
      <c r="BJ212" s="16" t="s">
        <v>83</v>
      </c>
      <c r="BK212" s="137">
        <f t="shared" si="19"/>
        <v>0</v>
      </c>
      <c r="BL212" s="16" t="s">
        <v>175</v>
      </c>
      <c r="BM212" s="136" t="s">
        <v>474</v>
      </c>
    </row>
    <row r="213" spans="2:65" s="1" customFormat="1" ht="21.75" customHeight="1">
      <c r="B213" s="31"/>
      <c r="C213" s="125" t="s">
        <v>319</v>
      </c>
      <c r="D213" s="125" t="s">
        <v>171</v>
      </c>
      <c r="E213" s="126" t="s">
        <v>475</v>
      </c>
      <c r="F213" s="127" t="s">
        <v>476</v>
      </c>
      <c r="G213" s="128" t="s">
        <v>378</v>
      </c>
      <c r="H213" s="129">
        <v>5</v>
      </c>
      <c r="I213" s="130"/>
      <c r="J213" s="131">
        <f t="shared" si="10"/>
        <v>0</v>
      </c>
      <c r="K213" s="127" t="s">
        <v>1</v>
      </c>
      <c r="L213" s="31"/>
      <c r="M213" s="132" t="s">
        <v>1</v>
      </c>
      <c r="N213" s="133" t="s">
        <v>40</v>
      </c>
      <c r="P213" s="134">
        <f t="shared" si="11"/>
        <v>0</v>
      </c>
      <c r="Q213" s="134">
        <v>0</v>
      </c>
      <c r="R213" s="134">
        <f t="shared" si="12"/>
        <v>0</v>
      </c>
      <c r="S213" s="134">
        <v>0</v>
      </c>
      <c r="T213" s="135">
        <f t="shared" si="13"/>
        <v>0</v>
      </c>
      <c r="AR213" s="136" t="s">
        <v>175</v>
      </c>
      <c r="AT213" s="136" t="s">
        <v>171</v>
      </c>
      <c r="AU213" s="136" t="s">
        <v>83</v>
      </c>
      <c r="AY213" s="16" t="s">
        <v>170</v>
      </c>
      <c r="BE213" s="137">
        <f t="shared" si="14"/>
        <v>0</v>
      </c>
      <c r="BF213" s="137">
        <f t="shared" si="15"/>
        <v>0</v>
      </c>
      <c r="BG213" s="137">
        <f t="shared" si="16"/>
        <v>0</v>
      </c>
      <c r="BH213" s="137">
        <f t="shared" si="17"/>
        <v>0</v>
      </c>
      <c r="BI213" s="137">
        <f t="shared" si="18"/>
        <v>0</v>
      </c>
      <c r="BJ213" s="16" t="s">
        <v>83</v>
      </c>
      <c r="BK213" s="137">
        <f t="shared" si="19"/>
        <v>0</v>
      </c>
      <c r="BL213" s="16" t="s">
        <v>175</v>
      </c>
      <c r="BM213" s="136" t="s">
        <v>477</v>
      </c>
    </row>
    <row r="214" spans="2:65" s="1" customFormat="1" ht="24.15" customHeight="1">
      <c r="B214" s="31"/>
      <c r="C214" s="125" t="s">
        <v>478</v>
      </c>
      <c r="D214" s="125" t="s">
        <v>171</v>
      </c>
      <c r="E214" s="126" t="s">
        <v>479</v>
      </c>
      <c r="F214" s="127" t="s">
        <v>480</v>
      </c>
      <c r="G214" s="128" t="s">
        <v>378</v>
      </c>
      <c r="H214" s="129">
        <v>25</v>
      </c>
      <c r="I214" s="130"/>
      <c r="J214" s="131">
        <f t="shared" si="10"/>
        <v>0</v>
      </c>
      <c r="K214" s="127" t="s">
        <v>1</v>
      </c>
      <c r="L214" s="31"/>
      <c r="M214" s="132" t="s">
        <v>1</v>
      </c>
      <c r="N214" s="133" t="s">
        <v>40</v>
      </c>
      <c r="P214" s="134">
        <f t="shared" si="11"/>
        <v>0</v>
      </c>
      <c r="Q214" s="134">
        <v>0</v>
      </c>
      <c r="R214" s="134">
        <f t="shared" si="12"/>
        <v>0</v>
      </c>
      <c r="S214" s="134">
        <v>0</v>
      </c>
      <c r="T214" s="135">
        <f t="shared" si="13"/>
        <v>0</v>
      </c>
      <c r="AR214" s="136" t="s">
        <v>175</v>
      </c>
      <c r="AT214" s="136" t="s">
        <v>171</v>
      </c>
      <c r="AU214" s="136" t="s">
        <v>83</v>
      </c>
      <c r="AY214" s="16" t="s">
        <v>170</v>
      </c>
      <c r="BE214" s="137">
        <f t="shared" si="14"/>
        <v>0</v>
      </c>
      <c r="BF214" s="137">
        <f t="shared" si="15"/>
        <v>0</v>
      </c>
      <c r="BG214" s="137">
        <f t="shared" si="16"/>
        <v>0</v>
      </c>
      <c r="BH214" s="137">
        <f t="shared" si="17"/>
        <v>0</v>
      </c>
      <c r="BI214" s="137">
        <f t="shared" si="18"/>
        <v>0</v>
      </c>
      <c r="BJ214" s="16" t="s">
        <v>83</v>
      </c>
      <c r="BK214" s="137">
        <f t="shared" si="19"/>
        <v>0</v>
      </c>
      <c r="BL214" s="16" t="s">
        <v>175</v>
      </c>
      <c r="BM214" s="136" t="s">
        <v>481</v>
      </c>
    </row>
    <row r="215" spans="2:65" s="1" customFormat="1" ht="16.5" customHeight="1">
      <c r="B215" s="31"/>
      <c r="C215" s="125" t="s">
        <v>324</v>
      </c>
      <c r="D215" s="125" t="s">
        <v>171</v>
      </c>
      <c r="E215" s="126" t="s">
        <v>482</v>
      </c>
      <c r="F215" s="127" t="s">
        <v>483</v>
      </c>
      <c r="G215" s="128" t="s">
        <v>378</v>
      </c>
      <c r="H215" s="129">
        <v>32</v>
      </c>
      <c r="I215" s="130"/>
      <c r="J215" s="131">
        <f t="shared" si="10"/>
        <v>0</v>
      </c>
      <c r="K215" s="127" t="s">
        <v>1</v>
      </c>
      <c r="L215" s="31"/>
      <c r="M215" s="132" t="s">
        <v>1</v>
      </c>
      <c r="N215" s="133" t="s">
        <v>40</v>
      </c>
      <c r="P215" s="134">
        <f t="shared" si="11"/>
        <v>0</v>
      </c>
      <c r="Q215" s="134">
        <v>0</v>
      </c>
      <c r="R215" s="134">
        <f t="shared" si="12"/>
        <v>0</v>
      </c>
      <c r="S215" s="134">
        <v>0</v>
      </c>
      <c r="T215" s="135">
        <f t="shared" si="13"/>
        <v>0</v>
      </c>
      <c r="AR215" s="136" t="s">
        <v>175</v>
      </c>
      <c r="AT215" s="136" t="s">
        <v>171</v>
      </c>
      <c r="AU215" s="136" t="s">
        <v>83</v>
      </c>
      <c r="AY215" s="16" t="s">
        <v>170</v>
      </c>
      <c r="BE215" s="137">
        <f t="shared" si="14"/>
        <v>0</v>
      </c>
      <c r="BF215" s="137">
        <f t="shared" si="15"/>
        <v>0</v>
      </c>
      <c r="BG215" s="137">
        <f t="shared" si="16"/>
        <v>0</v>
      </c>
      <c r="BH215" s="137">
        <f t="shared" si="17"/>
        <v>0</v>
      </c>
      <c r="BI215" s="137">
        <f t="shared" si="18"/>
        <v>0</v>
      </c>
      <c r="BJ215" s="16" t="s">
        <v>83</v>
      </c>
      <c r="BK215" s="137">
        <f t="shared" si="19"/>
        <v>0</v>
      </c>
      <c r="BL215" s="16" t="s">
        <v>175</v>
      </c>
      <c r="BM215" s="136" t="s">
        <v>484</v>
      </c>
    </row>
    <row r="216" spans="2:65" s="1" customFormat="1" ht="24.15" customHeight="1">
      <c r="B216" s="31"/>
      <c r="C216" s="125" t="s">
        <v>485</v>
      </c>
      <c r="D216" s="125" t="s">
        <v>171</v>
      </c>
      <c r="E216" s="126" t="s">
        <v>486</v>
      </c>
      <c r="F216" s="127" t="s">
        <v>487</v>
      </c>
      <c r="G216" s="128" t="s">
        <v>378</v>
      </c>
      <c r="H216" s="129">
        <v>12</v>
      </c>
      <c r="I216" s="130"/>
      <c r="J216" s="131">
        <f t="shared" si="10"/>
        <v>0</v>
      </c>
      <c r="K216" s="127" t="s">
        <v>1</v>
      </c>
      <c r="L216" s="31"/>
      <c r="M216" s="132" t="s">
        <v>1</v>
      </c>
      <c r="N216" s="133" t="s">
        <v>40</v>
      </c>
      <c r="P216" s="134">
        <f t="shared" si="11"/>
        <v>0</v>
      </c>
      <c r="Q216" s="134">
        <v>0</v>
      </c>
      <c r="R216" s="134">
        <f t="shared" si="12"/>
        <v>0</v>
      </c>
      <c r="S216" s="134">
        <v>0</v>
      </c>
      <c r="T216" s="135">
        <f t="shared" si="13"/>
        <v>0</v>
      </c>
      <c r="AR216" s="136" t="s">
        <v>175</v>
      </c>
      <c r="AT216" s="136" t="s">
        <v>171</v>
      </c>
      <c r="AU216" s="136" t="s">
        <v>83</v>
      </c>
      <c r="AY216" s="16" t="s">
        <v>170</v>
      </c>
      <c r="BE216" s="137">
        <f t="shared" si="14"/>
        <v>0</v>
      </c>
      <c r="BF216" s="137">
        <f t="shared" si="15"/>
        <v>0</v>
      </c>
      <c r="BG216" s="137">
        <f t="shared" si="16"/>
        <v>0</v>
      </c>
      <c r="BH216" s="137">
        <f t="shared" si="17"/>
        <v>0</v>
      </c>
      <c r="BI216" s="137">
        <f t="shared" si="18"/>
        <v>0</v>
      </c>
      <c r="BJ216" s="16" t="s">
        <v>83</v>
      </c>
      <c r="BK216" s="137">
        <f t="shared" si="19"/>
        <v>0</v>
      </c>
      <c r="BL216" s="16" t="s">
        <v>175</v>
      </c>
      <c r="BM216" s="136" t="s">
        <v>488</v>
      </c>
    </row>
    <row r="217" spans="2:65" s="1" customFormat="1" ht="24.15" customHeight="1">
      <c r="B217" s="31"/>
      <c r="C217" s="125" t="s">
        <v>327</v>
      </c>
      <c r="D217" s="125" t="s">
        <v>171</v>
      </c>
      <c r="E217" s="126" t="s">
        <v>489</v>
      </c>
      <c r="F217" s="127" t="s">
        <v>490</v>
      </c>
      <c r="G217" s="128" t="s">
        <v>378</v>
      </c>
      <c r="H217" s="129">
        <v>5</v>
      </c>
      <c r="I217" s="130"/>
      <c r="J217" s="131">
        <f t="shared" si="10"/>
        <v>0</v>
      </c>
      <c r="K217" s="127" t="s">
        <v>1</v>
      </c>
      <c r="L217" s="31"/>
      <c r="M217" s="132" t="s">
        <v>1</v>
      </c>
      <c r="N217" s="133" t="s">
        <v>40</v>
      </c>
      <c r="P217" s="134">
        <f t="shared" si="11"/>
        <v>0</v>
      </c>
      <c r="Q217" s="134">
        <v>0</v>
      </c>
      <c r="R217" s="134">
        <f t="shared" si="12"/>
        <v>0</v>
      </c>
      <c r="S217" s="134">
        <v>0</v>
      </c>
      <c r="T217" s="135">
        <f t="shared" si="13"/>
        <v>0</v>
      </c>
      <c r="AR217" s="136" t="s">
        <v>175</v>
      </c>
      <c r="AT217" s="136" t="s">
        <v>171</v>
      </c>
      <c r="AU217" s="136" t="s">
        <v>83</v>
      </c>
      <c r="AY217" s="16" t="s">
        <v>170</v>
      </c>
      <c r="BE217" s="137">
        <f t="shared" si="14"/>
        <v>0</v>
      </c>
      <c r="BF217" s="137">
        <f t="shared" si="15"/>
        <v>0</v>
      </c>
      <c r="BG217" s="137">
        <f t="shared" si="16"/>
        <v>0</v>
      </c>
      <c r="BH217" s="137">
        <f t="shared" si="17"/>
        <v>0</v>
      </c>
      <c r="BI217" s="137">
        <f t="shared" si="18"/>
        <v>0</v>
      </c>
      <c r="BJ217" s="16" t="s">
        <v>83</v>
      </c>
      <c r="BK217" s="137">
        <f t="shared" si="19"/>
        <v>0</v>
      </c>
      <c r="BL217" s="16" t="s">
        <v>175</v>
      </c>
      <c r="BM217" s="136" t="s">
        <v>491</v>
      </c>
    </row>
    <row r="218" spans="2:65" s="1" customFormat="1" ht="16.5" customHeight="1">
      <c r="B218" s="31"/>
      <c r="C218" s="125" t="s">
        <v>492</v>
      </c>
      <c r="D218" s="125" t="s">
        <v>171</v>
      </c>
      <c r="E218" s="126" t="s">
        <v>493</v>
      </c>
      <c r="F218" s="127" t="s">
        <v>494</v>
      </c>
      <c r="G218" s="128" t="s">
        <v>378</v>
      </c>
      <c r="H218" s="129">
        <v>12</v>
      </c>
      <c r="I218" s="130"/>
      <c r="J218" s="131">
        <f t="shared" si="10"/>
        <v>0</v>
      </c>
      <c r="K218" s="127" t="s">
        <v>1</v>
      </c>
      <c r="L218" s="31"/>
      <c r="M218" s="132" t="s">
        <v>1</v>
      </c>
      <c r="N218" s="133" t="s">
        <v>40</v>
      </c>
      <c r="P218" s="134">
        <f t="shared" si="11"/>
        <v>0</v>
      </c>
      <c r="Q218" s="134">
        <v>0</v>
      </c>
      <c r="R218" s="134">
        <f t="shared" si="12"/>
        <v>0</v>
      </c>
      <c r="S218" s="134">
        <v>0</v>
      </c>
      <c r="T218" s="135">
        <f t="shared" si="13"/>
        <v>0</v>
      </c>
      <c r="AR218" s="136" t="s">
        <v>175</v>
      </c>
      <c r="AT218" s="136" t="s">
        <v>171</v>
      </c>
      <c r="AU218" s="136" t="s">
        <v>83</v>
      </c>
      <c r="AY218" s="16" t="s">
        <v>170</v>
      </c>
      <c r="BE218" s="137">
        <f t="shared" si="14"/>
        <v>0</v>
      </c>
      <c r="BF218" s="137">
        <f t="shared" si="15"/>
        <v>0</v>
      </c>
      <c r="BG218" s="137">
        <f t="shared" si="16"/>
        <v>0</v>
      </c>
      <c r="BH218" s="137">
        <f t="shared" si="17"/>
        <v>0</v>
      </c>
      <c r="BI218" s="137">
        <f t="shared" si="18"/>
        <v>0</v>
      </c>
      <c r="BJ218" s="16" t="s">
        <v>83</v>
      </c>
      <c r="BK218" s="137">
        <f t="shared" si="19"/>
        <v>0</v>
      </c>
      <c r="BL218" s="16" t="s">
        <v>175</v>
      </c>
      <c r="BM218" s="136" t="s">
        <v>495</v>
      </c>
    </row>
    <row r="219" spans="2:65" s="1" customFormat="1" ht="16.5" customHeight="1">
      <c r="B219" s="31"/>
      <c r="C219" s="125" t="s">
        <v>331</v>
      </c>
      <c r="D219" s="125" t="s">
        <v>171</v>
      </c>
      <c r="E219" s="126" t="s">
        <v>496</v>
      </c>
      <c r="F219" s="127" t="s">
        <v>497</v>
      </c>
      <c r="G219" s="128" t="s">
        <v>378</v>
      </c>
      <c r="H219" s="129">
        <v>5</v>
      </c>
      <c r="I219" s="130"/>
      <c r="J219" s="131">
        <f t="shared" si="10"/>
        <v>0</v>
      </c>
      <c r="K219" s="127" t="s">
        <v>1</v>
      </c>
      <c r="L219" s="31"/>
      <c r="M219" s="132" t="s">
        <v>1</v>
      </c>
      <c r="N219" s="133" t="s">
        <v>40</v>
      </c>
      <c r="P219" s="134">
        <f t="shared" si="11"/>
        <v>0</v>
      </c>
      <c r="Q219" s="134">
        <v>0</v>
      </c>
      <c r="R219" s="134">
        <f t="shared" si="12"/>
        <v>0</v>
      </c>
      <c r="S219" s="134">
        <v>0</v>
      </c>
      <c r="T219" s="135">
        <f t="shared" si="13"/>
        <v>0</v>
      </c>
      <c r="AR219" s="136" t="s">
        <v>175</v>
      </c>
      <c r="AT219" s="136" t="s">
        <v>171</v>
      </c>
      <c r="AU219" s="136" t="s">
        <v>83</v>
      </c>
      <c r="AY219" s="16" t="s">
        <v>170</v>
      </c>
      <c r="BE219" s="137">
        <f t="shared" si="14"/>
        <v>0</v>
      </c>
      <c r="BF219" s="137">
        <f t="shared" si="15"/>
        <v>0</v>
      </c>
      <c r="BG219" s="137">
        <f t="shared" si="16"/>
        <v>0</v>
      </c>
      <c r="BH219" s="137">
        <f t="shared" si="17"/>
        <v>0</v>
      </c>
      <c r="BI219" s="137">
        <f t="shared" si="18"/>
        <v>0</v>
      </c>
      <c r="BJ219" s="16" t="s">
        <v>83</v>
      </c>
      <c r="BK219" s="137">
        <f t="shared" si="19"/>
        <v>0</v>
      </c>
      <c r="BL219" s="16" t="s">
        <v>175</v>
      </c>
      <c r="BM219" s="136" t="s">
        <v>498</v>
      </c>
    </row>
    <row r="220" spans="2:65" s="1" customFormat="1" ht="16.5" customHeight="1">
      <c r="B220" s="31"/>
      <c r="C220" s="125" t="s">
        <v>499</v>
      </c>
      <c r="D220" s="125" t="s">
        <v>171</v>
      </c>
      <c r="E220" s="126" t="s">
        <v>500</v>
      </c>
      <c r="F220" s="127" t="s">
        <v>501</v>
      </c>
      <c r="G220" s="128" t="s">
        <v>378</v>
      </c>
      <c r="H220" s="129">
        <v>9</v>
      </c>
      <c r="I220" s="130"/>
      <c r="J220" s="131">
        <f t="shared" si="10"/>
        <v>0</v>
      </c>
      <c r="K220" s="127" t="s">
        <v>1</v>
      </c>
      <c r="L220" s="31"/>
      <c r="M220" s="132" t="s">
        <v>1</v>
      </c>
      <c r="N220" s="133" t="s">
        <v>40</v>
      </c>
      <c r="P220" s="134">
        <f t="shared" si="11"/>
        <v>0</v>
      </c>
      <c r="Q220" s="134">
        <v>0</v>
      </c>
      <c r="R220" s="134">
        <f t="shared" si="12"/>
        <v>0</v>
      </c>
      <c r="S220" s="134">
        <v>0</v>
      </c>
      <c r="T220" s="135">
        <f t="shared" si="13"/>
        <v>0</v>
      </c>
      <c r="AR220" s="136" t="s">
        <v>175</v>
      </c>
      <c r="AT220" s="136" t="s">
        <v>171</v>
      </c>
      <c r="AU220" s="136" t="s">
        <v>83</v>
      </c>
      <c r="AY220" s="16" t="s">
        <v>170</v>
      </c>
      <c r="BE220" s="137">
        <f t="shared" si="14"/>
        <v>0</v>
      </c>
      <c r="BF220" s="137">
        <f t="shared" si="15"/>
        <v>0</v>
      </c>
      <c r="BG220" s="137">
        <f t="shared" si="16"/>
        <v>0</v>
      </c>
      <c r="BH220" s="137">
        <f t="shared" si="17"/>
        <v>0</v>
      </c>
      <c r="BI220" s="137">
        <f t="shared" si="18"/>
        <v>0</v>
      </c>
      <c r="BJ220" s="16" t="s">
        <v>83</v>
      </c>
      <c r="BK220" s="137">
        <f t="shared" si="19"/>
        <v>0</v>
      </c>
      <c r="BL220" s="16" t="s">
        <v>175</v>
      </c>
      <c r="BM220" s="136" t="s">
        <v>502</v>
      </c>
    </row>
    <row r="221" spans="2:65" s="1" customFormat="1" ht="21.75" customHeight="1">
      <c r="B221" s="31"/>
      <c r="C221" s="125" t="s">
        <v>334</v>
      </c>
      <c r="D221" s="125" t="s">
        <v>171</v>
      </c>
      <c r="E221" s="126" t="s">
        <v>503</v>
      </c>
      <c r="F221" s="127" t="s">
        <v>504</v>
      </c>
      <c r="G221" s="128" t="s">
        <v>315</v>
      </c>
      <c r="H221" s="129">
        <v>163</v>
      </c>
      <c r="I221" s="130"/>
      <c r="J221" s="131">
        <f t="shared" si="10"/>
        <v>0</v>
      </c>
      <c r="K221" s="127" t="s">
        <v>1</v>
      </c>
      <c r="L221" s="31"/>
      <c r="M221" s="132" t="s">
        <v>1</v>
      </c>
      <c r="N221" s="133" t="s">
        <v>40</v>
      </c>
      <c r="P221" s="134">
        <f t="shared" si="11"/>
        <v>0</v>
      </c>
      <c r="Q221" s="134">
        <v>0</v>
      </c>
      <c r="R221" s="134">
        <f t="shared" si="12"/>
        <v>0</v>
      </c>
      <c r="S221" s="134">
        <v>0</v>
      </c>
      <c r="T221" s="135">
        <f t="shared" si="13"/>
        <v>0</v>
      </c>
      <c r="AR221" s="136" t="s">
        <v>175</v>
      </c>
      <c r="AT221" s="136" t="s">
        <v>171</v>
      </c>
      <c r="AU221" s="136" t="s">
        <v>83</v>
      </c>
      <c r="AY221" s="16" t="s">
        <v>170</v>
      </c>
      <c r="BE221" s="137">
        <f t="shared" si="14"/>
        <v>0</v>
      </c>
      <c r="BF221" s="137">
        <f t="shared" si="15"/>
        <v>0</v>
      </c>
      <c r="BG221" s="137">
        <f t="shared" si="16"/>
        <v>0</v>
      </c>
      <c r="BH221" s="137">
        <f t="shared" si="17"/>
        <v>0</v>
      </c>
      <c r="BI221" s="137">
        <f t="shared" si="18"/>
        <v>0</v>
      </c>
      <c r="BJ221" s="16" t="s">
        <v>83</v>
      </c>
      <c r="BK221" s="137">
        <f t="shared" si="19"/>
        <v>0</v>
      </c>
      <c r="BL221" s="16" t="s">
        <v>175</v>
      </c>
      <c r="BM221" s="136" t="s">
        <v>505</v>
      </c>
    </row>
    <row r="222" spans="2:65" s="1" customFormat="1" ht="21.75" customHeight="1">
      <c r="B222" s="31"/>
      <c r="C222" s="125" t="s">
        <v>506</v>
      </c>
      <c r="D222" s="125" t="s">
        <v>171</v>
      </c>
      <c r="E222" s="126" t="s">
        <v>507</v>
      </c>
      <c r="F222" s="127" t="s">
        <v>508</v>
      </c>
      <c r="G222" s="128" t="s">
        <v>315</v>
      </c>
      <c r="H222" s="129">
        <v>12</v>
      </c>
      <c r="I222" s="130"/>
      <c r="J222" s="131">
        <f t="shared" si="10"/>
        <v>0</v>
      </c>
      <c r="K222" s="127" t="s">
        <v>1</v>
      </c>
      <c r="L222" s="31"/>
      <c r="M222" s="132" t="s">
        <v>1</v>
      </c>
      <c r="N222" s="133" t="s">
        <v>40</v>
      </c>
      <c r="P222" s="134">
        <f t="shared" si="11"/>
        <v>0</v>
      </c>
      <c r="Q222" s="134">
        <v>0</v>
      </c>
      <c r="R222" s="134">
        <f t="shared" si="12"/>
        <v>0</v>
      </c>
      <c r="S222" s="134">
        <v>0</v>
      </c>
      <c r="T222" s="135">
        <f t="shared" si="13"/>
        <v>0</v>
      </c>
      <c r="AR222" s="136" t="s">
        <v>175</v>
      </c>
      <c r="AT222" s="136" t="s">
        <v>171</v>
      </c>
      <c r="AU222" s="136" t="s">
        <v>83</v>
      </c>
      <c r="AY222" s="16" t="s">
        <v>170</v>
      </c>
      <c r="BE222" s="137">
        <f t="shared" si="14"/>
        <v>0</v>
      </c>
      <c r="BF222" s="137">
        <f t="shared" si="15"/>
        <v>0</v>
      </c>
      <c r="BG222" s="137">
        <f t="shared" si="16"/>
        <v>0</v>
      </c>
      <c r="BH222" s="137">
        <f t="shared" si="17"/>
        <v>0</v>
      </c>
      <c r="BI222" s="137">
        <f t="shared" si="18"/>
        <v>0</v>
      </c>
      <c r="BJ222" s="16" t="s">
        <v>83</v>
      </c>
      <c r="BK222" s="137">
        <f t="shared" si="19"/>
        <v>0</v>
      </c>
      <c r="BL222" s="16" t="s">
        <v>175</v>
      </c>
      <c r="BM222" s="136" t="s">
        <v>509</v>
      </c>
    </row>
    <row r="223" spans="2:65" s="10" customFormat="1" ht="25.9" customHeight="1">
      <c r="B223" s="115"/>
      <c r="D223" s="116" t="s">
        <v>74</v>
      </c>
      <c r="E223" s="117" t="s">
        <v>510</v>
      </c>
      <c r="F223" s="117" t="s">
        <v>511</v>
      </c>
      <c r="I223" s="118"/>
      <c r="J223" s="119">
        <f>BK223</f>
        <v>0</v>
      </c>
      <c r="L223" s="115"/>
      <c r="M223" s="120"/>
      <c r="P223" s="121">
        <f>SUM(P224:P230)</f>
        <v>0</v>
      </c>
      <c r="R223" s="121">
        <f>SUM(R224:R230)</f>
        <v>0</v>
      </c>
      <c r="T223" s="122">
        <f>SUM(T224:T230)</f>
        <v>0</v>
      </c>
      <c r="AR223" s="116" t="s">
        <v>83</v>
      </c>
      <c r="AT223" s="123" t="s">
        <v>74</v>
      </c>
      <c r="AU223" s="123" t="s">
        <v>75</v>
      </c>
      <c r="AY223" s="116" t="s">
        <v>170</v>
      </c>
      <c r="BK223" s="124">
        <f>SUM(BK224:BK230)</f>
        <v>0</v>
      </c>
    </row>
    <row r="224" spans="2:65" s="1" customFormat="1" ht="16.5" customHeight="1">
      <c r="B224" s="31"/>
      <c r="C224" s="125" t="s">
        <v>338</v>
      </c>
      <c r="D224" s="125" t="s">
        <v>171</v>
      </c>
      <c r="E224" s="126" t="s">
        <v>512</v>
      </c>
      <c r="F224" s="127" t="s">
        <v>513</v>
      </c>
      <c r="G224" s="128" t="s">
        <v>378</v>
      </c>
      <c r="H224" s="129">
        <v>1</v>
      </c>
      <c r="I224" s="130"/>
      <c r="J224" s="131">
        <f t="shared" ref="J224:J230" si="20">ROUND(I224*H224,2)</f>
        <v>0</v>
      </c>
      <c r="K224" s="127" t="s">
        <v>1</v>
      </c>
      <c r="L224" s="31"/>
      <c r="M224" s="132" t="s">
        <v>1</v>
      </c>
      <c r="N224" s="133" t="s">
        <v>40</v>
      </c>
      <c r="P224" s="134">
        <f t="shared" ref="P224:P230" si="21">O224*H224</f>
        <v>0</v>
      </c>
      <c r="Q224" s="134">
        <v>0</v>
      </c>
      <c r="R224" s="134">
        <f t="shared" ref="R224:R230" si="22">Q224*H224</f>
        <v>0</v>
      </c>
      <c r="S224" s="134">
        <v>0</v>
      </c>
      <c r="T224" s="135">
        <f t="shared" ref="T224:T230" si="23">S224*H224</f>
        <v>0</v>
      </c>
      <c r="AR224" s="136" t="s">
        <v>175</v>
      </c>
      <c r="AT224" s="136" t="s">
        <v>171</v>
      </c>
      <c r="AU224" s="136" t="s">
        <v>83</v>
      </c>
      <c r="AY224" s="16" t="s">
        <v>170</v>
      </c>
      <c r="BE224" s="137">
        <f t="shared" ref="BE224:BE230" si="24">IF(N224="základní",J224,0)</f>
        <v>0</v>
      </c>
      <c r="BF224" s="137">
        <f t="shared" ref="BF224:BF230" si="25">IF(N224="snížená",J224,0)</f>
        <v>0</v>
      </c>
      <c r="BG224" s="137">
        <f t="shared" ref="BG224:BG230" si="26">IF(N224="zákl. přenesená",J224,0)</f>
        <v>0</v>
      </c>
      <c r="BH224" s="137">
        <f t="shared" ref="BH224:BH230" si="27">IF(N224="sníž. přenesená",J224,0)</f>
        <v>0</v>
      </c>
      <c r="BI224" s="137">
        <f t="shared" ref="BI224:BI230" si="28">IF(N224="nulová",J224,0)</f>
        <v>0</v>
      </c>
      <c r="BJ224" s="16" t="s">
        <v>83</v>
      </c>
      <c r="BK224" s="137">
        <f t="shared" ref="BK224:BK230" si="29">ROUND(I224*H224,2)</f>
        <v>0</v>
      </c>
      <c r="BL224" s="16" t="s">
        <v>175</v>
      </c>
      <c r="BM224" s="136" t="s">
        <v>514</v>
      </c>
    </row>
    <row r="225" spans="2:65" s="1" customFormat="1" ht="16.5" customHeight="1">
      <c r="B225" s="31"/>
      <c r="C225" s="125" t="s">
        <v>515</v>
      </c>
      <c r="D225" s="125" t="s">
        <v>171</v>
      </c>
      <c r="E225" s="126" t="s">
        <v>516</v>
      </c>
      <c r="F225" s="127" t="s">
        <v>517</v>
      </c>
      <c r="G225" s="128" t="s">
        <v>378</v>
      </c>
      <c r="H225" s="129">
        <v>1</v>
      </c>
      <c r="I225" s="130"/>
      <c r="J225" s="131">
        <f t="shared" si="20"/>
        <v>0</v>
      </c>
      <c r="K225" s="127" t="s">
        <v>1</v>
      </c>
      <c r="L225" s="31"/>
      <c r="M225" s="132" t="s">
        <v>1</v>
      </c>
      <c r="N225" s="133" t="s">
        <v>40</v>
      </c>
      <c r="P225" s="134">
        <f t="shared" si="21"/>
        <v>0</v>
      </c>
      <c r="Q225" s="134">
        <v>0</v>
      </c>
      <c r="R225" s="134">
        <f t="shared" si="22"/>
        <v>0</v>
      </c>
      <c r="S225" s="134">
        <v>0</v>
      </c>
      <c r="T225" s="135">
        <f t="shared" si="23"/>
        <v>0</v>
      </c>
      <c r="AR225" s="136" t="s">
        <v>175</v>
      </c>
      <c r="AT225" s="136" t="s">
        <v>171</v>
      </c>
      <c r="AU225" s="136" t="s">
        <v>83</v>
      </c>
      <c r="AY225" s="16" t="s">
        <v>170</v>
      </c>
      <c r="BE225" s="137">
        <f t="shared" si="24"/>
        <v>0</v>
      </c>
      <c r="BF225" s="137">
        <f t="shared" si="25"/>
        <v>0</v>
      </c>
      <c r="BG225" s="137">
        <f t="shared" si="26"/>
        <v>0</v>
      </c>
      <c r="BH225" s="137">
        <f t="shared" si="27"/>
        <v>0</v>
      </c>
      <c r="BI225" s="137">
        <f t="shared" si="28"/>
        <v>0</v>
      </c>
      <c r="BJ225" s="16" t="s">
        <v>83</v>
      </c>
      <c r="BK225" s="137">
        <f t="shared" si="29"/>
        <v>0</v>
      </c>
      <c r="BL225" s="16" t="s">
        <v>175</v>
      </c>
      <c r="BM225" s="136" t="s">
        <v>518</v>
      </c>
    </row>
    <row r="226" spans="2:65" s="1" customFormat="1" ht="16.5" customHeight="1">
      <c r="B226" s="31"/>
      <c r="C226" s="125" t="s">
        <v>343</v>
      </c>
      <c r="D226" s="125" t="s">
        <v>171</v>
      </c>
      <c r="E226" s="126" t="s">
        <v>519</v>
      </c>
      <c r="F226" s="127" t="s">
        <v>520</v>
      </c>
      <c r="G226" s="128" t="s">
        <v>378</v>
      </c>
      <c r="H226" s="129">
        <v>1</v>
      </c>
      <c r="I226" s="130"/>
      <c r="J226" s="131">
        <f t="shared" si="20"/>
        <v>0</v>
      </c>
      <c r="K226" s="127" t="s">
        <v>1</v>
      </c>
      <c r="L226" s="31"/>
      <c r="M226" s="132" t="s">
        <v>1</v>
      </c>
      <c r="N226" s="133" t="s">
        <v>40</v>
      </c>
      <c r="P226" s="134">
        <f t="shared" si="21"/>
        <v>0</v>
      </c>
      <c r="Q226" s="134">
        <v>0</v>
      </c>
      <c r="R226" s="134">
        <f t="shared" si="22"/>
        <v>0</v>
      </c>
      <c r="S226" s="134">
        <v>0</v>
      </c>
      <c r="T226" s="135">
        <f t="shared" si="23"/>
        <v>0</v>
      </c>
      <c r="AR226" s="136" t="s">
        <v>175</v>
      </c>
      <c r="AT226" s="136" t="s">
        <v>171</v>
      </c>
      <c r="AU226" s="136" t="s">
        <v>83</v>
      </c>
      <c r="AY226" s="16" t="s">
        <v>170</v>
      </c>
      <c r="BE226" s="137">
        <f t="shared" si="24"/>
        <v>0</v>
      </c>
      <c r="BF226" s="137">
        <f t="shared" si="25"/>
        <v>0</v>
      </c>
      <c r="BG226" s="137">
        <f t="shared" si="26"/>
        <v>0</v>
      </c>
      <c r="BH226" s="137">
        <f t="shared" si="27"/>
        <v>0</v>
      </c>
      <c r="BI226" s="137">
        <f t="shared" si="28"/>
        <v>0</v>
      </c>
      <c r="BJ226" s="16" t="s">
        <v>83</v>
      </c>
      <c r="BK226" s="137">
        <f t="shared" si="29"/>
        <v>0</v>
      </c>
      <c r="BL226" s="16" t="s">
        <v>175</v>
      </c>
      <c r="BM226" s="136" t="s">
        <v>521</v>
      </c>
    </row>
    <row r="227" spans="2:65" s="1" customFormat="1" ht="16.5" customHeight="1">
      <c r="B227" s="31"/>
      <c r="C227" s="125" t="s">
        <v>522</v>
      </c>
      <c r="D227" s="125" t="s">
        <v>171</v>
      </c>
      <c r="E227" s="126" t="s">
        <v>523</v>
      </c>
      <c r="F227" s="127" t="s">
        <v>524</v>
      </c>
      <c r="G227" s="128" t="s">
        <v>378</v>
      </c>
      <c r="H227" s="129">
        <v>1</v>
      </c>
      <c r="I227" s="130"/>
      <c r="J227" s="131">
        <f t="shared" si="20"/>
        <v>0</v>
      </c>
      <c r="K227" s="127" t="s">
        <v>1</v>
      </c>
      <c r="L227" s="31"/>
      <c r="M227" s="132" t="s">
        <v>1</v>
      </c>
      <c r="N227" s="133" t="s">
        <v>40</v>
      </c>
      <c r="P227" s="134">
        <f t="shared" si="21"/>
        <v>0</v>
      </c>
      <c r="Q227" s="134">
        <v>0</v>
      </c>
      <c r="R227" s="134">
        <f t="shared" si="22"/>
        <v>0</v>
      </c>
      <c r="S227" s="134">
        <v>0</v>
      </c>
      <c r="T227" s="135">
        <f t="shared" si="23"/>
        <v>0</v>
      </c>
      <c r="AR227" s="136" t="s">
        <v>175</v>
      </c>
      <c r="AT227" s="136" t="s">
        <v>171</v>
      </c>
      <c r="AU227" s="136" t="s">
        <v>83</v>
      </c>
      <c r="AY227" s="16" t="s">
        <v>170</v>
      </c>
      <c r="BE227" s="137">
        <f t="shared" si="24"/>
        <v>0</v>
      </c>
      <c r="BF227" s="137">
        <f t="shared" si="25"/>
        <v>0</v>
      </c>
      <c r="BG227" s="137">
        <f t="shared" si="26"/>
        <v>0</v>
      </c>
      <c r="BH227" s="137">
        <f t="shared" si="27"/>
        <v>0</v>
      </c>
      <c r="BI227" s="137">
        <f t="shared" si="28"/>
        <v>0</v>
      </c>
      <c r="BJ227" s="16" t="s">
        <v>83</v>
      </c>
      <c r="BK227" s="137">
        <f t="shared" si="29"/>
        <v>0</v>
      </c>
      <c r="BL227" s="16" t="s">
        <v>175</v>
      </c>
      <c r="BM227" s="136" t="s">
        <v>525</v>
      </c>
    </row>
    <row r="228" spans="2:65" s="1" customFormat="1" ht="16.5" customHeight="1">
      <c r="B228" s="31"/>
      <c r="C228" s="125" t="s">
        <v>347</v>
      </c>
      <c r="D228" s="125" t="s">
        <v>171</v>
      </c>
      <c r="E228" s="126" t="s">
        <v>526</v>
      </c>
      <c r="F228" s="127" t="s">
        <v>527</v>
      </c>
      <c r="G228" s="128" t="s">
        <v>378</v>
      </c>
      <c r="H228" s="129">
        <v>1</v>
      </c>
      <c r="I228" s="130"/>
      <c r="J228" s="131">
        <f t="shared" si="20"/>
        <v>0</v>
      </c>
      <c r="K228" s="127" t="s">
        <v>1</v>
      </c>
      <c r="L228" s="31"/>
      <c r="M228" s="132" t="s">
        <v>1</v>
      </c>
      <c r="N228" s="133" t="s">
        <v>40</v>
      </c>
      <c r="P228" s="134">
        <f t="shared" si="21"/>
        <v>0</v>
      </c>
      <c r="Q228" s="134">
        <v>0</v>
      </c>
      <c r="R228" s="134">
        <f t="shared" si="22"/>
        <v>0</v>
      </c>
      <c r="S228" s="134">
        <v>0</v>
      </c>
      <c r="T228" s="135">
        <f t="shared" si="23"/>
        <v>0</v>
      </c>
      <c r="AR228" s="136" t="s">
        <v>175</v>
      </c>
      <c r="AT228" s="136" t="s">
        <v>171</v>
      </c>
      <c r="AU228" s="136" t="s">
        <v>83</v>
      </c>
      <c r="AY228" s="16" t="s">
        <v>170</v>
      </c>
      <c r="BE228" s="137">
        <f t="shared" si="24"/>
        <v>0</v>
      </c>
      <c r="BF228" s="137">
        <f t="shared" si="25"/>
        <v>0</v>
      </c>
      <c r="BG228" s="137">
        <f t="shared" si="26"/>
        <v>0</v>
      </c>
      <c r="BH228" s="137">
        <f t="shared" si="27"/>
        <v>0</v>
      </c>
      <c r="BI228" s="137">
        <f t="shared" si="28"/>
        <v>0</v>
      </c>
      <c r="BJ228" s="16" t="s">
        <v>83</v>
      </c>
      <c r="BK228" s="137">
        <f t="shared" si="29"/>
        <v>0</v>
      </c>
      <c r="BL228" s="16" t="s">
        <v>175</v>
      </c>
      <c r="BM228" s="136" t="s">
        <v>528</v>
      </c>
    </row>
    <row r="229" spans="2:65" s="1" customFormat="1" ht="16.5" customHeight="1">
      <c r="B229" s="31"/>
      <c r="C229" s="125" t="s">
        <v>529</v>
      </c>
      <c r="D229" s="125" t="s">
        <v>171</v>
      </c>
      <c r="E229" s="126" t="s">
        <v>530</v>
      </c>
      <c r="F229" s="127" t="s">
        <v>531</v>
      </c>
      <c r="G229" s="128" t="s">
        <v>378</v>
      </c>
      <c r="H229" s="129">
        <v>1</v>
      </c>
      <c r="I229" s="130"/>
      <c r="J229" s="131">
        <f t="shared" si="20"/>
        <v>0</v>
      </c>
      <c r="K229" s="127" t="s">
        <v>1</v>
      </c>
      <c r="L229" s="31"/>
      <c r="M229" s="132" t="s">
        <v>1</v>
      </c>
      <c r="N229" s="133" t="s">
        <v>40</v>
      </c>
      <c r="P229" s="134">
        <f t="shared" si="21"/>
        <v>0</v>
      </c>
      <c r="Q229" s="134">
        <v>0</v>
      </c>
      <c r="R229" s="134">
        <f t="shared" si="22"/>
        <v>0</v>
      </c>
      <c r="S229" s="134">
        <v>0</v>
      </c>
      <c r="T229" s="135">
        <f t="shared" si="23"/>
        <v>0</v>
      </c>
      <c r="AR229" s="136" t="s">
        <v>175</v>
      </c>
      <c r="AT229" s="136" t="s">
        <v>171</v>
      </c>
      <c r="AU229" s="136" t="s">
        <v>83</v>
      </c>
      <c r="AY229" s="16" t="s">
        <v>170</v>
      </c>
      <c r="BE229" s="137">
        <f t="shared" si="24"/>
        <v>0</v>
      </c>
      <c r="BF229" s="137">
        <f t="shared" si="25"/>
        <v>0</v>
      </c>
      <c r="BG229" s="137">
        <f t="shared" si="26"/>
        <v>0</v>
      </c>
      <c r="BH229" s="137">
        <f t="shared" si="27"/>
        <v>0</v>
      </c>
      <c r="BI229" s="137">
        <f t="shared" si="28"/>
        <v>0</v>
      </c>
      <c r="BJ229" s="16" t="s">
        <v>83</v>
      </c>
      <c r="BK229" s="137">
        <f t="shared" si="29"/>
        <v>0</v>
      </c>
      <c r="BL229" s="16" t="s">
        <v>175</v>
      </c>
      <c r="BM229" s="136" t="s">
        <v>532</v>
      </c>
    </row>
    <row r="230" spans="2:65" s="1" customFormat="1" ht="24.15" customHeight="1">
      <c r="B230" s="31"/>
      <c r="C230" s="125" t="s">
        <v>350</v>
      </c>
      <c r="D230" s="125" t="s">
        <v>171</v>
      </c>
      <c r="E230" s="126" t="s">
        <v>533</v>
      </c>
      <c r="F230" s="127" t="s">
        <v>534</v>
      </c>
      <c r="G230" s="128" t="s">
        <v>378</v>
      </c>
      <c r="H230" s="129">
        <v>3</v>
      </c>
      <c r="I230" s="130"/>
      <c r="J230" s="131">
        <f t="shared" si="20"/>
        <v>0</v>
      </c>
      <c r="K230" s="127" t="s">
        <v>1</v>
      </c>
      <c r="L230" s="31"/>
      <c r="M230" s="132" t="s">
        <v>1</v>
      </c>
      <c r="N230" s="133" t="s">
        <v>40</v>
      </c>
      <c r="P230" s="134">
        <f t="shared" si="21"/>
        <v>0</v>
      </c>
      <c r="Q230" s="134">
        <v>0</v>
      </c>
      <c r="R230" s="134">
        <f t="shared" si="22"/>
        <v>0</v>
      </c>
      <c r="S230" s="134">
        <v>0</v>
      </c>
      <c r="T230" s="135">
        <f t="shared" si="23"/>
        <v>0</v>
      </c>
      <c r="AR230" s="136" t="s">
        <v>175</v>
      </c>
      <c r="AT230" s="136" t="s">
        <v>171</v>
      </c>
      <c r="AU230" s="136" t="s">
        <v>83</v>
      </c>
      <c r="AY230" s="16" t="s">
        <v>170</v>
      </c>
      <c r="BE230" s="137">
        <f t="shared" si="24"/>
        <v>0</v>
      </c>
      <c r="BF230" s="137">
        <f t="shared" si="25"/>
        <v>0</v>
      </c>
      <c r="BG230" s="137">
        <f t="shared" si="26"/>
        <v>0</v>
      </c>
      <c r="BH230" s="137">
        <f t="shared" si="27"/>
        <v>0</v>
      </c>
      <c r="BI230" s="137">
        <f t="shared" si="28"/>
        <v>0</v>
      </c>
      <c r="BJ230" s="16" t="s">
        <v>83</v>
      </c>
      <c r="BK230" s="137">
        <f t="shared" si="29"/>
        <v>0</v>
      </c>
      <c r="BL230" s="16" t="s">
        <v>175</v>
      </c>
      <c r="BM230" s="136" t="s">
        <v>535</v>
      </c>
    </row>
    <row r="231" spans="2:65" s="10" customFormat="1" ht="25.9" customHeight="1">
      <c r="B231" s="115"/>
      <c r="D231" s="116" t="s">
        <v>74</v>
      </c>
      <c r="E231" s="117" t="s">
        <v>536</v>
      </c>
      <c r="F231" s="117" t="s">
        <v>537</v>
      </c>
      <c r="I231" s="118"/>
      <c r="J231" s="119">
        <f>BK231</f>
        <v>0</v>
      </c>
      <c r="L231" s="115"/>
      <c r="M231" s="120"/>
      <c r="P231" s="121">
        <f>SUM(P232:P238)</f>
        <v>0</v>
      </c>
      <c r="R231" s="121">
        <f>SUM(R232:R238)</f>
        <v>0</v>
      </c>
      <c r="T231" s="122">
        <f>SUM(T232:T238)</f>
        <v>0</v>
      </c>
      <c r="AR231" s="116" t="s">
        <v>83</v>
      </c>
      <c r="AT231" s="123" t="s">
        <v>74</v>
      </c>
      <c r="AU231" s="123" t="s">
        <v>75</v>
      </c>
      <c r="AY231" s="116" t="s">
        <v>170</v>
      </c>
      <c r="BK231" s="124">
        <f>SUM(BK232:BK238)</f>
        <v>0</v>
      </c>
    </row>
    <row r="232" spans="2:65" s="1" customFormat="1" ht="16.5" customHeight="1">
      <c r="B232" s="31"/>
      <c r="C232" s="125" t="s">
        <v>538</v>
      </c>
      <c r="D232" s="125" t="s">
        <v>171</v>
      </c>
      <c r="E232" s="126" t="s">
        <v>539</v>
      </c>
      <c r="F232" s="127" t="s">
        <v>540</v>
      </c>
      <c r="G232" s="128" t="s">
        <v>541</v>
      </c>
      <c r="H232" s="129">
        <v>8</v>
      </c>
      <c r="I232" s="130"/>
      <c r="J232" s="131">
        <f t="shared" ref="J232:J238" si="30">ROUND(I232*H232,2)</f>
        <v>0</v>
      </c>
      <c r="K232" s="127" t="s">
        <v>1</v>
      </c>
      <c r="L232" s="31"/>
      <c r="M232" s="132" t="s">
        <v>1</v>
      </c>
      <c r="N232" s="133" t="s">
        <v>40</v>
      </c>
      <c r="P232" s="134">
        <f t="shared" ref="P232:P238" si="31">O232*H232</f>
        <v>0</v>
      </c>
      <c r="Q232" s="134">
        <v>0</v>
      </c>
      <c r="R232" s="134">
        <f t="shared" ref="R232:R238" si="32">Q232*H232</f>
        <v>0</v>
      </c>
      <c r="S232" s="134">
        <v>0</v>
      </c>
      <c r="T232" s="135">
        <f t="shared" ref="T232:T238" si="33">S232*H232</f>
        <v>0</v>
      </c>
      <c r="AR232" s="136" t="s">
        <v>175</v>
      </c>
      <c r="AT232" s="136" t="s">
        <v>171</v>
      </c>
      <c r="AU232" s="136" t="s">
        <v>83</v>
      </c>
      <c r="AY232" s="16" t="s">
        <v>170</v>
      </c>
      <c r="BE232" s="137">
        <f t="shared" ref="BE232:BE238" si="34">IF(N232="základní",J232,0)</f>
        <v>0</v>
      </c>
      <c r="BF232" s="137">
        <f t="shared" ref="BF232:BF238" si="35">IF(N232="snížená",J232,0)</f>
        <v>0</v>
      </c>
      <c r="BG232" s="137">
        <f t="shared" ref="BG232:BG238" si="36">IF(N232="zákl. přenesená",J232,0)</f>
        <v>0</v>
      </c>
      <c r="BH232" s="137">
        <f t="shared" ref="BH232:BH238" si="37">IF(N232="sníž. přenesená",J232,0)</f>
        <v>0</v>
      </c>
      <c r="BI232" s="137">
        <f t="shared" ref="BI232:BI238" si="38">IF(N232="nulová",J232,0)</f>
        <v>0</v>
      </c>
      <c r="BJ232" s="16" t="s">
        <v>83</v>
      </c>
      <c r="BK232" s="137">
        <f t="shared" ref="BK232:BK238" si="39">ROUND(I232*H232,2)</f>
        <v>0</v>
      </c>
      <c r="BL232" s="16" t="s">
        <v>175</v>
      </c>
      <c r="BM232" s="136" t="s">
        <v>542</v>
      </c>
    </row>
    <row r="233" spans="2:65" s="1" customFormat="1" ht="16.5" customHeight="1">
      <c r="B233" s="31"/>
      <c r="C233" s="125" t="s">
        <v>354</v>
      </c>
      <c r="D233" s="125" t="s">
        <v>171</v>
      </c>
      <c r="E233" s="126" t="s">
        <v>543</v>
      </c>
      <c r="F233" s="127" t="s">
        <v>544</v>
      </c>
      <c r="G233" s="128" t="s">
        <v>541</v>
      </c>
      <c r="H233" s="129">
        <v>24</v>
      </c>
      <c r="I233" s="130"/>
      <c r="J233" s="131">
        <f t="shared" si="30"/>
        <v>0</v>
      </c>
      <c r="K233" s="127" t="s">
        <v>1</v>
      </c>
      <c r="L233" s="31"/>
      <c r="M233" s="132" t="s">
        <v>1</v>
      </c>
      <c r="N233" s="133" t="s">
        <v>40</v>
      </c>
      <c r="P233" s="134">
        <f t="shared" si="31"/>
        <v>0</v>
      </c>
      <c r="Q233" s="134">
        <v>0</v>
      </c>
      <c r="R233" s="134">
        <f t="shared" si="32"/>
        <v>0</v>
      </c>
      <c r="S233" s="134">
        <v>0</v>
      </c>
      <c r="T233" s="135">
        <f t="shared" si="33"/>
        <v>0</v>
      </c>
      <c r="AR233" s="136" t="s">
        <v>175</v>
      </c>
      <c r="AT233" s="136" t="s">
        <v>171</v>
      </c>
      <c r="AU233" s="136" t="s">
        <v>83</v>
      </c>
      <c r="AY233" s="16" t="s">
        <v>170</v>
      </c>
      <c r="BE233" s="137">
        <f t="shared" si="34"/>
        <v>0</v>
      </c>
      <c r="BF233" s="137">
        <f t="shared" si="35"/>
        <v>0</v>
      </c>
      <c r="BG233" s="137">
        <f t="shared" si="36"/>
        <v>0</v>
      </c>
      <c r="BH233" s="137">
        <f t="shared" si="37"/>
        <v>0</v>
      </c>
      <c r="BI233" s="137">
        <f t="shared" si="38"/>
        <v>0</v>
      </c>
      <c r="BJ233" s="16" t="s">
        <v>83</v>
      </c>
      <c r="BK233" s="137">
        <f t="shared" si="39"/>
        <v>0</v>
      </c>
      <c r="BL233" s="16" t="s">
        <v>175</v>
      </c>
      <c r="BM233" s="136" t="s">
        <v>545</v>
      </c>
    </row>
    <row r="234" spans="2:65" s="1" customFormat="1" ht="21.75" customHeight="1">
      <c r="B234" s="31"/>
      <c r="C234" s="125" t="s">
        <v>546</v>
      </c>
      <c r="D234" s="125" t="s">
        <v>171</v>
      </c>
      <c r="E234" s="126" t="s">
        <v>547</v>
      </c>
      <c r="F234" s="127" t="s">
        <v>548</v>
      </c>
      <c r="G234" s="128" t="s">
        <v>541</v>
      </c>
      <c r="H234" s="129">
        <v>25</v>
      </c>
      <c r="I234" s="130"/>
      <c r="J234" s="131">
        <f t="shared" si="30"/>
        <v>0</v>
      </c>
      <c r="K234" s="127" t="s">
        <v>1</v>
      </c>
      <c r="L234" s="31"/>
      <c r="M234" s="132" t="s">
        <v>1</v>
      </c>
      <c r="N234" s="133" t="s">
        <v>40</v>
      </c>
      <c r="P234" s="134">
        <f t="shared" si="31"/>
        <v>0</v>
      </c>
      <c r="Q234" s="134">
        <v>0</v>
      </c>
      <c r="R234" s="134">
        <f t="shared" si="32"/>
        <v>0</v>
      </c>
      <c r="S234" s="134">
        <v>0</v>
      </c>
      <c r="T234" s="135">
        <f t="shared" si="33"/>
        <v>0</v>
      </c>
      <c r="AR234" s="136" t="s">
        <v>175</v>
      </c>
      <c r="AT234" s="136" t="s">
        <v>171</v>
      </c>
      <c r="AU234" s="136" t="s">
        <v>83</v>
      </c>
      <c r="AY234" s="16" t="s">
        <v>170</v>
      </c>
      <c r="BE234" s="137">
        <f t="shared" si="34"/>
        <v>0</v>
      </c>
      <c r="BF234" s="137">
        <f t="shared" si="35"/>
        <v>0</v>
      </c>
      <c r="BG234" s="137">
        <f t="shared" si="36"/>
        <v>0</v>
      </c>
      <c r="BH234" s="137">
        <f t="shared" si="37"/>
        <v>0</v>
      </c>
      <c r="BI234" s="137">
        <f t="shared" si="38"/>
        <v>0</v>
      </c>
      <c r="BJ234" s="16" t="s">
        <v>83</v>
      </c>
      <c r="BK234" s="137">
        <f t="shared" si="39"/>
        <v>0</v>
      </c>
      <c r="BL234" s="16" t="s">
        <v>175</v>
      </c>
      <c r="BM234" s="136" t="s">
        <v>549</v>
      </c>
    </row>
    <row r="235" spans="2:65" s="1" customFormat="1" ht="16.5" customHeight="1">
      <c r="B235" s="31"/>
      <c r="C235" s="125" t="s">
        <v>357</v>
      </c>
      <c r="D235" s="125" t="s">
        <v>171</v>
      </c>
      <c r="E235" s="126" t="s">
        <v>550</v>
      </c>
      <c r="F235" s="127" t="s">
        <v>551</v>
      </c>
      <c r="G235" s="128" t="s">
        <v>541</v>
      </c>
      <c r="H235" s="129">
        <v>48</v>
      </c>
      <c r="I235" s="130"/>
      <c r="J235" s="131">
        <f t="shared" si="30"/>
        <v>0</v>
      </c>
      <c r="K235" s="127" t="s">
        <v>1</v>
      </c>
      <c r="L235" s="31"/>
      <c r="M235" s="132" t="s">
        <v>1</v>
      </c>
      <c r="N235" s="133" t="s">
        <v>40</v>
      </c>
      <c r="P235" s="134">
        <f t="shared" si="31"/>
        <v>0</v>
      </c>
      <c r="Q235" s="134">
        <v>0</v>
      </c>
      <c r="R235" s="134">
        <f t="shared" si="32"/>
        <v>0</v>
      </c>
      <c r="S235" s="134">
        <v>0</v>
      </c>
      <c r="T235" s="135">
        <f t="shared" si="33"/>
        <v>0</v>
      </c>
      <c r="AR235" s="136" t="s">
        <v>175</v>
      </c>
      <c r="AT235" s="136" t="s">
        <v>171</v>
      </c>
      <c r="AU235" s="136" t="s">
        <v>83</v>
      </c>
      <c r="AY235" s="16" t="s">
        <v>170</v>
      </c>
      <c r="BE235" s="137">
        <f t="shared" si="34"/>
        <v>0</v>
      </c>
      <c r="BF235" s="137">
        <f t="shared" si="35"/>
        <v>0</v>
      </c>
      <c r="BG235" s="137">
        <f t="shared" si="36"/>
        <v>0</v>
      </c>
      <c r="BH235" s="137">
        <f t="shared" si="37"/>
        <v>0</v>
      </c>
      <c r="BI235" s="137">
        <f t="shared" si="38"/>
        <v>0</v>
      </c>
      <c r="BJ235" s="16" t="s">
        <v>83</v>
      </c>
      <c r="BK235" s="137">
        <f t="shared" si="39"/>
        <v>0</v>
      </c>
      <c r="BL235" s="16" t="s">
        <v>175</v>
      </c>
      <c r="BM235" s="136" t="s">
        <v>552</v>
      </c>
    </row>
    <row r="236" spans="2:65" s="1" customFormat="1" ht="16.5" customHeight="1">
      <c r="B236" s="31"/>
      <c r="C236" s="125" t="s">
        <v>553</v>
      </c>
      <c r="D236" s="125" t="s">
        <v>171</v>
      </c>
      <c r="E236" s="126" t="s">
        <v>554</v>
      </c>
      <c r="F236" s="127" t="s">
        <v>555</v>
      </c>
      <c r="G236" s="128" t="s">
        <v>541</v>
      </c>
      <c r="H236" s="129">
        <v>4</v>
      </c>
      <c r="I236" s="130"/>
      <c r="J236" s="131">
        <f t="shared" si="30"/>
        <v>0</v>
      </c>
      <c r="K236" s="127" t="s">
        <v>1</v>
      </c>
      <c r="L236" s="31"/>
      <c r="M236" s="132" t="s">
        <v>1</v>
      </c>
      <c r="N236" s="133" t="s">
        <v>40</v>
      </c>
      <c r="P236" s="134">
        <f t="shared" si="31"/>
        <v>0</v>
      </c>
      <c r="Q236" s="134">
        <v>0</v>
      </c>
      <c r="R236" s="134">
        <f t="shared" si="32"/>
        <v>0</v>
      </c>
      <c r="S236" s="134">
        <v>0</v>
      </c>
      <c r="T236" s="135">
        <f t="shared" si="33"/>
        <v>0</v>
      </c>
      <c r="AR236" s="136" t="s">
        <v>175</v>
      </c>
      <c r="AT236" s="136" t="s">
        <v>171</v>
      </c>
      <c r="AU236" s="136" t="s">
        <v>83</v>
      </c>
      <c r="AY236" s="16" t="s">
        <v>170</v>
      </c>
      <c r="BE236" s="137">
        <f t="shared" si="34"/>
        <v>0</v>
      </c>
      <c r="BF236" s="137">
        <f t="shared" si="35"/>
        <v>0</v>
      </c>
      <c r="BG236" s="137">
        <f t="shared" si="36"/>
        <v>0</v>
      </c>
      <c r="BH236" s="137">
        <f t="shared" si="37"/>
        <v>0</v>
      </c>
      <c r="BI236" s="137">
        <f t="shared" si="38"/>
        <v>0</v>
      </c>
      <c r="BJ236" s="16" t="s">
        <v>83</v>
      </c>
      <c r="BK236" s="137">
        <f t="shared" si="39"/>
        <v>0</v>
      </c>
      <c r="BL236" s="16" t="s">
        <v>175</v>
      </c>
      <c r="BM236" s="136" t="s">
        <v>556</v>
      </c>
    </row>
    <row r="237" spans="2:65" s="1" customFormat="1" ht="16.5" customHeight="1">
      <c r="B237" s="31"/>
      <c r="C237" s="125" t="s">
        <v>361</v>
      </c>
      <c r="D237" s="125" t="s">
        <v>171</v>
      </c>
      <c r="E237" s="126" t="s">
        <v>557</v>
      </c>
      <c r="F237" s="127" t="s">
        <v>558</v>
      </c>
      <c r="G237" s="128" t="s">
        <v>541</v>
      </c>
      <c r="H237" s="129">
        <v>6</v>
      </c>
      <c r="I237" s="130"/>
      <c r="J237" s="131">
        <f t="shared" si="30"/>
        <v>0</v>
      </c>
      <c r="K237" s="127" t="s">
        <v>1</v>
      </c>
      <c r="L237" s="31"/>
      <c r="M237" s="132" t="s">
        <v>1</v>
      </c>
      <c r="N237" s="133" t="s">
        <v>40</v>
      </c>
      <c r="P237" s="134">
        <f t="shared" si="31"/>
        <v>0</v>
      </c>
      <c r="Q237" s="134">
        <v>0</v>
      </c>
      <c r="R237" s="134">
        <f t="shared" si="32"/>
        <v>0</v>
      </c>
      <c r="S237" s="134">
        <v>0</v>
      </c>
      <c r="T237" s="135">
        <f t="shared" si="33"/>
        <v>0</v>
      </c>
      <c r="AR237" s="136" t="s">
        <v>175</v>
      </c>
      <c r="AT237" s="136" t="s">
        <v>171</v>
      </c>
      <c r="AU237" s="136" t="s">
        <v>83</v>
      </c>
      <c r="AY237" s="16" t="s">
        <v>170</v>
      </c>
      <c r="BE237" s="137">
        <f t="shared" si="34"/>
        <v>0</v>
      </c>
      <c r="BF237" s="137">
        <f t="shared" si="35"/>
        <v>0</v>
      </c>
      <c r="BG237" s="137">
        <f t="shared" si="36"/>
        <v>0</v>
      </c>
      <c r="BH237" s="137">
        <f t="shared" si="37"/>
        <v>0</v>
      </c>
      <c r="BI237" s="137">
        <f t="shared" si="38"/>
        <v>0</v>
      </c>
      <c r="BJ237" s="16" t="s">
        <v>83</v>
      </c>
      <c r="BK237" s="137">
        <f t="shared" si="39"/>
        <v>0</v>
      </c>
      <c r="BL237" s="16" t="s">
        <v>175</v>
      </c>
      <c r="BM237" s="136" t="s">
        <v>559</v>
      </c>
    </row>
    <row r="238" spans="2:65" s="1" customFormat="1" ht="16.5" customHeight="1">
      <c r="B238" s="31"/>
      <c r="C238" s="125" t="s">
        <v>560</v>
      </c>
      <c r="D238" s="125" t="s">
        <v>171</v>
      </c>
      <c r="E238" s="126" t="s">
        <v>561</v>
      </c>
      <c r="F238" s="127" t="s">
        <v>562</v>
      </c>
      <c r="G238" s="128" t="s">
        <v>541</v>
      </c>
      <c r="H238" s="129">
        <v>48</v>
      </c>
      <c r="I238" s="130"/>
      <c r="J238" s="131">
        <f t="shared" si="30"/>
        <v>0</v>
      </c>
      <c r="K238" s="127" t="s">
        <v>1</v>
      </c>
      <c r="L238" s="31"/>
      <c r="M238" s="132" t="s">
        <v>1</v>
      </c>
      <c r="N238" s="133" t="s">
        <v>40</v>
      </c>
      <c r="P238" s="134">
        <f t="shared" si="31"/>
        <v>0</v>
      </c>
      <c r="Q238" s="134">
        <v>0</v>
      </c>
      <c r="R238" s="134">
        <f t="shared" si="32"/>
        <v>0</v>
      </c>
      <c r="S238" s="134">
        <v>0</v>
      </c>
      <c r="T238" s="135">
        <f t="shared" si="33"/>
        <v>0</v>
      </c>
      <c r="AR238" s="136" t="s">
        <v>175</v>
      </c>
      <c r="AT238" s="136" t="s">
        <v>171</v>
      </c>
      <c r="AU238" s="136" t="s">
        <v>83</v>
      </c>
      <c r="AY238" s="16" t="s">
        <v>170</v>
      </c>
      <c r="BE238" s="137">
        <f t="shared" si="34"/>
        <v>0</v>
      </c>
      <c r="BF238" s="137">
        <f t="shared" si="35"/>
        <v>0</v>
      </c>
      <c r="BG238" s="137">
        <f t="shared" si="36"/>
        <v>0</v>
      </c>
      <c r="BH238" s="137">
        <f t="shared" si="37"/>
        <v>0</v>
      </c>
      <c r="BI238" s="137">
        <f t="shared" si="38"/>
        <v>0</v>
      </c>
      <c r="BJ238" s="16" t="s">
        <v>83</v>
      </c>
      <c r="BK238" s="137">
        <f t="shared" si="39"/>
        <v>0</v>
      </c>
      <c r="BL238" s="16" t="s">
        <v>175</v>
      </c>
      <c r="BM238" s="136" t="s">
        <v>563</v>
      </c>
    </row>
    <row r="239" spans="2:65" s="10" customFormat="1" ht="25.9" customHeight="1">
      <c r="B239" s="115"/>
      <c r="D239" s="116" t="s">
        <v>74</v>
      </c>
      <c r="E239" s="117" t="s">
        <v>564</v>
      </c>
      <c r="F239" s="117" t="s">
        <v>537</v>
      </c>
      <c r="I239" s="118"/>
      <c r="J239" s="119">
        <f>BK239</f>
        <v>0</v>
      </c>
      <c r="L239" s="115"/>
      <c r="M239" s="120"/>
      <c r="P239" s="121">
        <f>SUM(P240:P243)</f>
        <v>0</v>
      </c>
      <c r="R239" s="121">
        <f>SUM(R240:R243)</f>
        <v>0</v>
      </c>
      <c r="T239" s="122">
        <f>SUM(T240:T243)</f>
        <v>0</v>
      </c>
      <c r="AR239" s="116" t="s">
        <v>83</v>
      </c>
      <c r="AT239" s="123" t="s">
        <v>74</v>
      </c>
      <c r="AU239" s="123" t="s">
        <v>75</v>
      </c>
      <c r="AY239" s="116" t="s">
        <v>170</v>
      </c>
      <c r="BK239" s="124">
        <f>SUM(BK240:BK243)</f>
        <v>0</v>
      </c>
    </row>
    <row r="240" spans="2:65" s="1" customFormat="1" ht="16.5" customHeight="1">
      <c r="B240" s="31"/>
      <c r="C240" s="125" t="s">
        <v>364</v>
      </c>
      <c r="D240" s="125" t="s">
        <v>171</v>
      </c>
      <c r="E240" s="126" t="s">
        <v>529</v>
      </c>
      <c r="F240" s="127" t="s">
        <v>565</v>
      </c>
      <c r="G240" s="128" t="s">
        <v>566</v>
      </c>
      <c r="H240" s="129">
        <v>1</v>
      </c>
      <c r="I240" s="130"/>
      <c r="J240" s="131">
        <f>ROUND(I240*H240,2)</f>
        <v>0</v>
      </c>
      <c r="K240" s="127" t="s">
        <v>1</v>
      </c>
      <c r="L240" s="31"/>
      <c r="M240" s="132" t="s">
        <v>1</v>
      </c>
      <c r="N240" s="133" t="s">
        <v>40</v>
      </c>
      <c r="P240" s="134">
        <f>O240*H240</f>
        <v>0</v>
      </c>
      <c r="Q240" s="134">
        <v>0</v>
      </c>
      <c r="R240" s="134">
        <f>Q240*H240</f>
        <v>0</v>
      </c>
      <c r="S240" s="134">
        <v>0</v>
      </c>
      <c r="T240" s="135">
        <f>S240*H240</f>
        <v>0</v>
      </c>
      <c r="AR240" s="136" t="s">
        <v>175</v>
      </c>
      <c r="AT240" s="136" t="s">
        <v>171</v>
      </c>
      <c r="AU240" s="136" t="s">
        <v>83</v>
      </c>
      <c r="AY240" s="16" t="s">
        <v>170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6" t="s">
        <v>83</v>
      </c>
      <c r="BK240" s="137">
        <f>ROUND(I240*H240,2)</f>
        <v>0</v>
      </c>
      <c r="BL240" s="16" t="s">
        <v>175</v>
      </c>
      <c r="BM240" s="136" t="s">
        <v>567</v>
      </c>
    </row>
    <row r="241" spans="2:65" s="1" customFormat="1" ht="16.5" customHeight="1">
      <c r="B241" s="31"/>
      <c r="C241" s="125" t="s">
        <v>568</v>
      </c>
      <c r="D241" s="125" t="s">
        <v>171</v>
      </c>
      <c r="E241" s="126" t="s">
        <v>569</v>
      </c>
      <c r="F241" s="127" t="s">
        <v>570</v>
      </c>
      <c r="G241" s="128" t="s">
        <v>566</v>
      </c>
      <c r="H241" s="129">
        <v>1</v>
      </c>
      <c r="I241" s="130"/>
      <c r="J241" s="131">
        <f>ROUND(I241*H241,2)</f>
        <v>0</v>
      </c>
      <c r="K241" s="127" t="s">
        <v>1</v>
      </c>
      <c r="L241" s="31"/>
      <c r="M241" s="132" t="s">
        <v>1</v>
      </c>
      <c r="N241" s="133" t="s">
        <v>40</v>
      </c>
      <c r="P241" s="134">
        <f>O241*H241</f>
        <v>0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AR241" s="136" t="s">
        <v>175</v>
      </c>
      <c r="AT241" s="136" t="s">
        <v>171</v>
      </c>
      <c r="AU241" s="136" t="s">
        <v>83</v>
      </c>
      <c r="AY241" s="16" t="s">
        <v>170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6" t="s">
        <v>83</v>
      </c>
      <c r="BK241" s="137">
        <f>ROUND(I241*H241,2)</f>
        <v>0</v>
      </c>
      <c r="BL241" s="16" t="s">
        <v>175</v>
      </c>
      <c r="BM241" s="136" t="s">
        <v>571</v>
      </c>
    </row>
    <row r="242" spans="2:65" s="1" customFormat="1" ht="16.5" customHeight="1">
      <c r="B242" s="31"/>
      <c r="C242" s="125" t="s">
        <v>368</v>
      </c>
      <c r="D242" s="125" t="s">
        <v>171</v>
      </c>
      <c r="E242" s="126" t="s">
        <v>338</v>
      </c>
      <c r="F242" s="127" t="s">
        <v>572</v>
      </c>
      <c r="G242" s="128" t="s">
        <v>566</v>
      </c>
      <c r="H242" s="129">
        <v>1</v>
      </c>
      <c r="I242" s="130"/>
      <c r="J242" s="131">
        <f>ROUND(I242*H242,2)</f>
        <v>0</v>
      </c>
      <c r="K242" s="127" t="s">
        <v>1</v>
      </c>
      <c r="L242" s="31"/>
      <c r="M242" s="132" t="s">
        <v>1</v>
      </c>
      <c r="N242" s="133" t="s">
        <v>40</v>
      </c>
      <c r="P242" s="134">
        <f>O242*H242</f>
        <v>0</v>
      </c>
      <c r="Q242" s="134">
        <v>0</v>
      </c>
      <c r="R242" s="134">
        <f>Q242*H242</f>
        <v>0</v>
      </c>
      <c r="S242" s="134">
        <v>0</v>
      </c>
      <c r="T242" s="135">
        <f>S242*H242</f>
        <v>0</v>
      </c>
      <c r="AR242" s="136" t="s">
        <v>175</v>
      </c>
      <c r="AT242" s="136" t="s">
        <v>171</v>
      </c>
      <c r="AU242" s="136" t="s">
        <v>83</v>
      </c>
      <c r="AY242" s="16" t="s">
        <v>170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6" t="s">
        <v>83</v>
      </c>
      <c r="BK242" s="137">
        <f>ROUND(I242*H242,2)</f>
        <v>0</v>
      </c>
      <c r="BL242" s="16" t="s">
        <v>175</v>
      </c>
      <c r="BM242" s="136" t="s">
        <v>573</v>
      </c>
    </row>
    <row r="243" spans="2:65" s="1" customFormat="1" ht="16.5" customHeight="1">
      <c r="B243" s="31"/>
      <c r="C243" s="125" t="s">
        <v>569</v>
      </c>
      <c r="D243" s="125" t="s">
        <v>171</v>
      </c>
      <c r="E243" s="126" t="s">
        <v>515</v>
      </c>
      <c r="F243" s="127" t="s">
        <v>574</v>
      </c>
      <c r="G243" s="128" t="s">
        <v>566</v>
      </c>
      <c r="H243" s="129">
        <v>1</v>
      </c>
      <c r="I243" s="130"/>
      <c r="J243" s="131">
        <f>ROUND(I243*H243,2)</f>
        <v>0</v>
      </c>
      <c r="K243" s="127" t="s">
        <v>1</v>
      </c>
      <c r="L243" s="31"/>
      <c r="M243" s="138" t="s">
        <v>1</v>
      </c>
      <c r="N243" s="139" t="s">
        <v>40</v>
      </c>
      <c r="O243" s="140"/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36" t="s">
        <v>175</v>
      </c>
      <c r="AT243" s="136" t="s">
        <v>171</v>
      </c>
      <c r="AU243" s="136" t="s">
        <v>83</v>
      </c>
      <c r="AY243" s="16" t="s">
        <v>170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6" t="s">
        <v>83</v>
      </c>
      <c r="BK243" s="137">
        <f>ROUND(I243*H243,2)</f>
        <v>0</v>
      </c>
      <c r="BL243" s="16" t="s">
        <v>175</v>
      </c>
      <c r="BM243" s="136" t="s">
        <v>575</v>
      </c>
    </row>
    <row r="244" spans="2:65" s="1" customFormat="1" ht="7" customHeight="1">
      <c r="B244" s="43"/>
      <c r="C244" s="44"/>
      <c r="D244" s="44"/>
      <c r="E244" s="44"/>
      <c r="F244" s="44"/>
      <c r="G244" s="44"/>
      <c r="H244" s="44"/>
      <c r="I244" s="44"/>
      <c r="J244" s="44"/>
      <c r="K244" s="44"/>
      <c r="L244" s="31"/>
    </row>
  </sheetData>
  <sheetProtection algorithmName="SHA-512" hashValue="H2NiUSBo/SGx3n0rwW6dHooaCB2GbhPgg14GZzn2V38zUnJnCvfBJ7iqfFvaMtVAIICgv7rffGZyvmGxA3X2cg==" saltValue="vQsdYtie0oq9CY9iDIShSNnH0lH41GyZhwG4y71jTLulOsJ/th062S2ERbyQPLoxheMXXV/yVE3KwflQ09mccw==" spinCount="100000" sheet="1" objects="1" scenarios="1" formatColumns="0" formatRows="0" autoFilter="0"/>
  <autoFilter ref="C121:K243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8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88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576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ROUND(J128,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ROUND((SUM(BE128:BE297)),  2)</f>
        <v>0</v>
      </c>
      <c r="I33" s="91">
        <v>0.21</v>
      </c>
      <c r="J33" s="90">
        <f>ROUND(((SUM(BE128:BE297))*I33),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ROUND((SUM(BF128:BF297)),  2)</f>
        <v>0</v>
      </c>
      <c r="I34" s="91">
        <v>0.12</v>
      </c>
      <c r="J34" s="90">
        <f>ROUND(((SUM(BF128:BF297))*I34),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ROUND((SUM(BG128:BG297)),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ROUND((SUM(BH128:BH297)),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ROUND((SUM(BI128:BI297)),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002 - Zdravotechnika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J128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577</v>
      </c>
      <c r="E97" s="105"/>
      <c r="F97" s="105"/>
      <c r="G97" s="105"/>
      <c r="H97" s="105"/>
      <c r="I97" s="105"/>
      <c r="J97" s="106">
        <f>J129</f>
        <v>0</v>
      </c>
      <c r="L97" s="103"/>
    </row>
    <row r="98" spans="2:12" s="11" customFormat="1" ht="19.899999999999999" customHeight="1">
      <c r="B98" s="143"/>
      <c r="D98" s="144" t="s">
        <v>578</v>
      </c>
      <c r="E98" s="145"/>
      <c r="F98" s="145"/>
      <c r="G98" s="145"/>
      <c r="H98" s="145"/>
      <c r="I98" s="145"/>
      <c r="J98" s="146">
        <f>J130</f>
        <v>0</v>
      </c>
      <c r="L98" s="143"/>
    </row>
    <row r="99" spans="2:12" s="11" customFormat="1" ht="19.899999999999999" customHeight="1">
      <c r="B99" s="143"/>
      <c r="D99" s="144" t="s">
        <v>579</v>
      </c>
      <c r="E99" s="145"/>
      <c r="F99" s="145"/>
      <c r="G99" s="145"/>
      <c r="H99" s="145"/>
      <c r="I99" s="145"/>
      <c r="J99" s="146">
        <f>J134</f>
        <v>0</v>
      </c>
      <c r="L99" s="143"/>
    </row>
    <row r="100" spans="2:12" s="11" customFormat="1" ht="19.899999999999999" customHeight="1">
      <c r="B100" s="143"/>
      <c r="D100" s="144" t="s">
        <v>580</v>
      </c>
      <c r="E100" s="145"/>
      <c r="F100" s="145"/>
      <c r="G100" s="145"/>
      <c r="H100" s="145"/>
      <c r="I100" s="145"/>
      <c r="J100" s="146">
        <f>J139</f>
        <v>0</v>
      </c>
      <c r="L100" s="143"/>
    </row>
    <row r="101" spans="2:12" s="11" customFormat="1" ht="19.899999999999999" customHeight="1">
      <c r="B101" s="143"/>
      <c r="D101" s="144" t="s">
        <v>581</v>
      </c>
      <c r="E101" s="145"/>
      <c r="F101" s="145"/>
      <c r="G101" s="145"/>
      <c r="H101" s="145"/>
      <c r="I101" s="145"/>
      <c r="J101" s="146">
        <f>J145</f>
        <v>0</v>
      </c>
      <c r="L101" s="143"/>
    </row>
    <row r="102" spans="2:12" s="11" customFormat="1" ht="19.899999999999999" customHeight="1">
      <c r="B102" s="143"/>
      <c r="D102" s="144" t="s">
        <v>582</v>
      </c>
      <c r="E102" s="145"/>
      <c r="F102" s="145"/>
      <c r="G102" s="145"/>
      <c r="H102" s="145"/>
      <c r="I102" s="145"/>
      <c r="J102" s="146">
        <f>J153</f>
        <v>0</v>
      </c>
      <c r="L102" s="143"/>
    </row>
    <row r="103" spans="2:12" s="8" customFormat="1" ht="25" customHeight="1">
      <c r="B103" s="103"/>
      <c r="D103" s="104" t="s">
        <v>583</v>
      </c>
      <c r="E103" s="105"/>
      <c r="F103" s="105"/>
      <c r="G103" s="105"/>
      <c r="H103" s="105"/>
      <c r="I103" s="105"/>
      <c r="J103" s="106">
        <f>J155</f>
        <v>0</v>
      </c>
      <c r="L103" s="103"/>
    </row>
    <row r="104" spans="2:12" s="11" customFormat="1" ht="19.899999999999999" customHeight="1">
      <c r="B104" s="143"/>
      <c r="D104" s="144" t="s">
        <v>584</v>
      </c>
      <c r="E104" s="145"/>
      <c r="F104" s="145"/>
      <c r="G104" s="145"/>
      <c r="H104" s="145"/>
      <c r="I104" s="145"/>
      <c r="J104" s="146">
        <f>J156</f>
        <v>0</v>
      </c>
      <c r="L104" s="143"/>
    </row>
    <row r="105" spans="2:12" s="11" customFormat="1" ht="19.899999999999999" customHeight="1">
      <c r="B105" s="143"/>
      <c r="D105" s="144" t="s">
        <v>585</v>
      </c>
      <c r="E105" s="145"/>
      <c r="F105" s="145"/>
      <c r="G105" s="145"/>
      <c r="H105" s="145"/>
      <c r="I105" s="145"/>
      <c r="J105" s="146">
        <f>J172</f>
        <v>0</v>
      </c>
      <c r="L105" s="143"/>
    </row>
    <row r="106" spans="2:12" s="11" customFormat="1" ht="19.899999999999999" customHeight="1">
      <c r="B106" s="143"/>
      <c r="D106" s="144" t="s">
        <v>586</v>
      </c>
      <c r="E106" s="145"/>
      <c r="F106" s="145"/>
      <c r="G106" s="145"/>
      <c r="H106" s="145"/>
      <c r="I106" s="145"/>
      <c r="J106" s="146">
        <f>J203</f>
        <v>0</v>
      </c>
      <c r="L106" s="143"/>
    </row>
    <row r="107" spans="2:12" s="11" customFormat="1" ht="19.899999999999999" customHeight="1">
      <c r="B107" s="143"/>
      <c r="D107" s="144" t="s">
        <v>587</v>
      </c>
      <c r="E107" s="145"/>
      <c r="F107" s="145"/>
      <c r="G107" s="145"/>
      <c r="H107" s="145"/>
      <c r="I107" s="145"/>
      <c r="J107" s="146">
        <f>J220</f>
        <v>0</v>
      </c>
      <c r="L107" s="143"/>
    </row>
    <row r="108" spans="2:12" s="11" customFormat="1" ht="19.899999999999999" customHeight="1">
      <c r="B108" s="143"/>
      <c r="D108" s="144" t="s">
        <v>588</v>
      </c>
      <c r="E108" s="145"/>
      <c r="F108" s="145"/>
      <c r="G108" s="145"/>
      <c r="H108" s="145"/>
      <c r="I108" s="145"/>
      <c r="J108" s="146">
        <f>J290</f>
        <v>0</v>
      </c>
      <c r="L108" s="143"/>
    </row>
    <row r="109" spans="2:12" s="1" customFormat="1" ht="21.85" customHeight="1">
      <c r="B109" s="31"/>
      <c r="L109" s="31"/>
    </row>
    <row r="110" spans="2:12" s="1" customFormat="1" ht="7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7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5" customHeight="1">
      <c r="B115" s="31"/>
      <c r="C115" s="20" t="s">
        <v>155</v>
      </c>
      <c r="L115" s="31"/>
    </row>
    <row r="116" spans="2:63" s="1" customFormat="1" ht="7" customHeight="1">
      <c r="B116" s="31"/>
      <c r="L116" s="31"/>
    </row>
    <row r="117" spans="2:63" s="1" customFormat="1" ht="12" customHeight="1">
      <c r="B117" s="31"/>
      <c r="C117" s="26" t="s">
        <v>16</v>
      </c>
      <c r="L117" s="31"/>
    </row>
    <row r="118" spans="2:63" s="1" customFormat="1" ht="26.25" customHeight="1">
      <c r="B118" s="31"/>
      <c r="E118" s="227" t="str">
        <f>E7</f>
        <v>ÚPRAVA VSTUPNÍHO PODLAŽÍ a ÚPRRAVA SERVROVNY OBJEKTU POLIKLINIKY V KARVINÉ</v>
      </c>
      <c r="F118" s="228"/>
      <c r="G118" s="228"/>
      <c r="H118" s="228"/>
      <c r="L118" s="31"/>
    </row>
    <row r="119" spans="2:63" s="1" customFormat="1" ht="12" customHeight="1">
      <c r="B119" s="31"/>
      <c r="C119" s="26" t="s">
        <v>142</v>
      </c>
      <c r="L119" s="31"/>
    </row>
    <row r="120" spans="2:63" s="1" customFormat="1" ht="16.5" customHeight="1">
      <c r="B120" s="31"/>
      <c r="E120" s="193" t="str">
        <f>E9</f>
        <v>002 - Zdravotechnika</v>
      </c>
      <c r="F120" s="229"/>
      <c r="G120" s="229"/>
      <c r="H120" s="229"/>
      <c r="L120" s="31"/>
    </row>
    <row r="121" spans="2:63" s="1" customFormat="1" ht="7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F12</f>
        <v xml:space="preserve"> </v>
      </c>
      <c r="I122" s="26" t="s">
        <v>22</v>
      </c>
      <c r="J122" s="51" t="str">
        <f>IF(J12="","",J12)</f>
        <v>18. 2. 2024</v>
      </c>
      <c r="L122" s="31"/>
    </row>
    <row r="123" spans="2:63" s="1" customFormat="1" ht="7" customHeight="1">
      <c r="B123" s="31"/>
      <c r="L123" s="31"/>
    </row>
    <row r="124" spans="2:63" s="1" customFormat="1" ht="15.15" customHeight="1">
      <c r="B124" s="31"/>
      <c r="C124" s="26" t="s">
        <v>24</v>
      </c>
      <c r="F124" s="24" t="str">
        <f>E15</f>
        <v xml:space="preserve"> </v>
      </c>
      <c r="I124" s="26" t="s">
        <v>30</v>
      </c>
      <c r="J124" s="29" t="str">
        <f>E21</f>
        <v xml:space="preserve"> </v>
      </c>
      <c r="L124" s="31"/>
    </row>
    <row r="125" spans="2:63" s="1" customFormat="1" ht="15.15" customHeight="1">
      <c r="B125" s="31"/>
      <c r="C125" s="26" t="s">
        <v>28</v>
      </c>
      <c r="F125" s="24" t="str">
        <f>IF(E18="","",E18)</f>
        <v>Vyplň údaj</v>
      </c>
      <c r="I125" s="26" t="s">
        <v>32</v>
      </c>
      <c r="J125" s="29" t="str">
        <f>E24</f>
        <v>Barbora Kyšková</v>
      </c>
      <c r="L125" s="31"/>
    </row>
    <row r="126" spans="2:63" s="1" customFormat="1" ht="10.3" customHeight="1">
      <c r="B126" s="31"/>
      <c r="L126" s="31"/>
    </row>
    <row r="127" spans="2:63" s="9" customFormat="1" ht="29.25" customHeight="1">
      <c r="B127" s="107"/>
      <c r="C127" s="108" t="s">
        <v>156</v>
      </c>
      <c r="D127" s="109" t="s">
        <v>60</v>
      </c>
      <c r="E127" s="109" t="s">
        <v>56</v>
      </c>
      <c r="F127" s="109" t="s">
        <v>57</v>
      </c>
      <c r="G127" s="109" t="s">
        <v>157</v>
      </c>
      <c r="H127" s="109" t="s">
        <v>158</v>
      </c>
      <c r="I127" s="109" t="s">
        <v>159</v>
      </c>
      <c r="J127" s="109" t="s">
        <v>146</v>
      </c>
      <c r="K127" s="110" t="s">
        <v>160</v>
      </c>
      <c r="L127" s="107"/>
      <c r="M127" s="58" t="s">
        <v>1</v>
      </c>
      <c r="N127" s="59" t="s">
        <v>39</v>
      </c>
      <c r="O127" s="59" t="s">
        <v>161</v>
      </c>
      <c r="P127" s="59" t="s">
        <v>162</v>
      </c>
      <c r="Q127" s="59" t="s">
        <v>163</v>
      </c>
      <c r="R127" s="59" t="s">
        <v>164</v>
      </c>
      <c r="S127" s="59" t="s">
        <v>165</v>
      </c>
      <c r="T127" s="60" t="s">
        <v>166</v>
      </c>
    </row>
    <row r="128" spans="2:63" s="1" customFormat="1" ht="22.8" customHeight="1">
      <c r="B128" s="31"/>
      <c r="C128" s="63" t="s">
        <v>167</v>
      </c>
      <c r="J128" s="111">
        <f>BK128</f>
        <v>0</v>
      </c>
      <c r="L128" s="31"/>
      <c r="M128" s="61"/>
      <c r="N128" s="52"/>
      <c r="O128" s="52"/>
      <c r="P128" s="112">
        <f>P129+P155</f>
        <v>0</v>
      </c>
      <c r="Q128" s="52"/>
      <c r="R128" s="112">
        <f>R129+R155</f>
        <v>2.2817870600000001</v>
      </c>
      <c r="S128" s="52"/>
      <c r="T128" s="113">
        <f>T129+T155</f>
        <v>7.5158700000000005</v>
      </c>
      <c r="AT128" s="16" t="s">
        <v>74</v>
      </c>
      <c r="AU128" s="16" t="s">
        <v>148</v>
      </c>
      <c r="BK128" s="114">
        <f>BK129+BK155</f>
        <v>0</v>
      </c>
    </row>
    <row r="129" spans="2:65" s="10" customFormat="1" ht="25.9" customHeight="1">
      <c r="B129" s="115"/>
      <c r="D129" s="116" t="s">
        <v>74</v>
      </c>
      <c r="E129" s="117" t="s">
        <v>589</v>
      </c>
      <c r="F129" s="117" t="s">
        <v>590</v>
      </c>
      <c r="I129" s="118"/>
      <c r="J129" s="119">
        <f>BK129</f>
        <v>0</v>
      </c>
      <c r="L129" s="115"/>
      <c r="M129" s="120"/>
      <c r="P129" s="121">
        <f>P130+P134+P139+P145+P153</f>
        <v>0</v>
      </c>
      <c r="R129" s="121">
        <f>R130+R134+R139+R145+R153</f>
        <v>1.5202270600000001</v>
      </c>
      <c r="T129" s="122">
        <f>T130+T134+T139+T145+T153</f>
        <v>4.21</v>
      </c>
      <c r="AR129" s="116" t="s">
        <v>83</v>
      </c>
      <c r="AT129" s="123" t="s">
        <v>74</v>
      </c>
      <c r="AU129" s="123" t="s">
        <v>75</v>
      </c>
      <c r="AY129" s="116" t="s">
        <v>170</v>
      </c>
      <c r="BK129" s="124">
        <f>BK130+BK134+BK139+BK145+BK153</f>
        <v>0</v>
      </c>
    </row>
    <row r="130" spans="2:65" s="10" customFormat="1" ht="22.8" customHeight="1">
      <c r="B130" s="115"/>
      <c r="D130" s="116" t="s">
        <v>74</v>
      </c>
      <c r="E130" s="147" t="s">
        <v>175</v>
      </c>
      <c r="F130" s="147" t="s">
        <v>591</v>
      </c>
      <c r="I130" s="118"/>
      <c r="J130" s="148">
        <f>BK130</f>
        <v>0</v>
      </c>
      <c r="L130" s="115"/>
      <c r="M130" s="120"/>
      <c r="P130" s="121">
        <f>SUM(P131:P133)</f>
        <v>0</v>
      </c>
      <c r="R130" s="121">
        <f>SUM(R131:R133)</f>
        <v>0.21312</v>
      </c>
      <c r="T130" s="122">
        <f>SUM(T131:T133)</f>
        <v>0</v>
      </c>
      <c r="AR130" s="116" t="s">
        <v>83</v>
      </c>
      <c r="AT130" s="123" t="s">
        <v>74</v>
      </c>
      <c r="AU130" s="123" t="s">
        <v>83</v>
      </c>
      <c r="AY130" s="116" t="s">
        <v>170</v>
      </c>
      <c r="BK130" s="124">
        <f>SUM(BK131:BK133)</f>
        <v>0</v>
      </c>
    </row>
    <row r="131" spans="2:65" s="1" customFormat="1" ht="24.15" customHeight="1">
      <c r="B131" s="31"/>
      <c r="C131" s="125" t="s">
        <v>83</v>
      </c>
      <c r="D131" s="125" t="s">
        <v>171</v>
      </c>
      <c r="E131" s="126" t="s">
        <v>592</v>
      </c>
      <c r="F131" s="127" t="s">
        <v>593</v>
      </c>
      <c r="G131" s="128" t="s">
        <v>594</v>
      </c>
      <c r="H131" s="129">
        <v>4</v>
      </c>
      <c r="I131" s="130"/>
      <c r="J131" s="131">
        <f>ROUND(I131*H131,2)</f>
        <v>0</v>
      </c>
      <c r="K131" s="127" t="s">
        <v>595</v>
      </c>
      <c r="L131" s="31"/>
      <c r="M131" s="132" t="s">
        <v>1</v>
      </c>
      <c r="N131" s="133" t="s">
        <v>40</v>
      </c>
      <c r="P131" s="134">
        <f>O131*H131</f>
        <v>0</v>
      </c>
      <c r="Q131" s="134">
        <v>5.3280000000000001E-2</v>
      </c>
      <c r="R131" s="134">
        <f>Q131*H131</f>
        <v>0.21312</v>
      </c>
      <c r="S131" s="134">
        <v>0</v>
      </c>
      <c r="T131" s="135">
        <f>S131*H131</f>
        <v>0</v>
      </c>
      <c r="AR131" s="136" t="s">
        <v>175</v>
      </c>
      <c r="AT131" s="136" t="s">
        <v>171</v>
      </c>
      <c r="AU131" s="136" t="s">
        <v>85</v>
      </c>
      <c r="AY131" s="16" t="s">
        <v>170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6" t="s">
        <v>83</v>
      </c>
      <c r="BK131" s="137">
        <f>ROUND(I131*H131,2)</f>
        <v>0</v>
      </c>
      <c r="BL131" s="16" t="s">
        <v>175</v>
      </c>
      <c r="BM131" s="136" t="s">
        <v>596</v>
      </c>
    </row>
    <row r="132" spans="2:65" s="1" customFormat="1" ht="16.5" customHeight="1">
      <c r="B132" s="31"/>
      <c r="C132" s="125" t="s">
        <v>85</v>
      </c>
      <c r="D132" s="125" t="s">
        <v>171</v>
      </c>
      <c r="E132" s="126" t="s">
        <v>597</v>
      </c>
      <c r="F132" s="127" t="s">
        <v>598</v>
      </c>
      <c r="G132" s="128" t="s">
        <v>599</v>
      </c>
      <c r="H132" s="129">
        <v>3.24</v>
      </c>
      <c r="I132" s="130"/>
      <c r="J132" s="131">
        <f>ROUND(I132*H132,2)</f>
        <v>0</v>
      </c>
      <c r="K132" s="127" t="s">
        <v>595</v>
      </c>
      <c r="L132" s="31"/>
      <c r="M132" s="132" t="s">
        <v>1</v>
      </c>
      <c r="N132" s="133" t="s">
        <v>40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175</v>
      </c>
      <c r="AT132" s="136" t="s">
        <v>171</v>
      </c>
      <c r="AU132" s="136" t="s">
        <v>85</v>
      </c>
      <c r="AY132" s="16" t="s">
        <v>170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6" t="s">
        <v>83</v>
      </c>
      <c r="BK132" s="137">
        <f>ROUND(I132*H132,2)</f>
        <v>0</v>
      </c>
      <c r="BL132" s="16" t="s">
        <v>175</v>
      </c>
      <c r="BM132" s="136" t="s">
        <v>600</v>
      </c>
    </row>
    <row r="133" spans="2:65" s="12" customFormat="1" ht="10.199999999999999">
      <c r="B133" s="149"/>
      <c r="D133" s="150" t="s">
        <v>601</v>
      </c>
      <c r="E133" s="151" t="s">
        <v>1</v>
      </c>
      <c r="F133" s="152" t="s">
        <v>602</v>
      </c>
      <c r="H133" s="153">
        <v>3.24</v>
      </c>
      <c r="I133" s="154"/>
      <c r="L133" s="149"/>
      <c r="M133" s="155"/>
      <c r="T133" s="156"/>
      <c r="AT133" s="151" t="s">
        <v>601</v>
      </c>
      <c r="AU133" s="151" t="s">
        <v>85</v>
      </c>
      <c r="AV133" s="12" t="s">
        <v>85</v>
      </c>
      <c r="AW133" s="12" t="s">
        <v>31</v>
      </c>
      <c r="AX133" s="12" t="s">
        <v>83</v>
      </c>
      <c r="AY133" s="151" t="s">
        <v>170</v>
      </c>
    </row>
    <row r="134" spans="2:65" s="10" customFormat="1" ht="22.8" customHeight="1">
      <c r="B134" s="115"/>
      <c r="D134" s="116" t="s">
        <v>74</v>
      </c>
      <c r="E134" s="147" t="s">
        <v>182</v>
      </c>
      <c r="F134" s="147" t="s">
        <v>603</v>
      </c>
      <c r="I134" s="118"/>
      <c r="J134" s="148">
        <f>BK134</f>
        <v>0</v>
      </c>
      <c r="L134" s="115"/>
      <c r="M134" s="120"/>
      <c r="P134" s="121">
        <f>SUM(P135:P138)</f>
        <v>0</v>
      </c>
      <c r="R134" s="121">
        <f>SUM(R135:R138)</f>
        <v>1.3071070600000001</v>
      </c>
      <c r="T134" s="122">
        <f>SUM(T135:T138)</f>
        <v>0</v>
      </c>
      <c r="AR134" s="116" t="s">
        <v>83</v>
      </c>
      <c r="AT134" s="123" t="s">
        <v>74</v>
      </c>
      <c r="AU134" s="123" t="s">
        <v>83</v>
      </c>
      <c r="AY134" s="116" t="s">
        <v>170</v>
      </c>
      <c r="BK134" s="124">
        <f>SUM(BK135:BK138)</f>
        <v>0</v>
      </c>
    </row>
    <row r="135" spans="2:65" s="1" customFormat="1" ht="21.75" customHeight="1">
      <c r="B135" s="31"/>
      <c r="C135" s="125" t="s">
        <v>179</v>
      </c>
      <c r="D135" s="125" t="s">
        <v>171</v>
      </c>
      <c r="E135" s="126" t="s">
        <v>604</v>
      </c>
      <c r="F135" s="127" t="s">
        <v>605</v>
      </c>
      <c r="G135" s="128" t="s">
        <v>606</v>
      </c>
      <c r="H135" s="129">
        <v>15</v>
      </c>
      <c r="I135" s="130"/>
      <c r="J135" s="131">
        <f>ROUND(I135*H135,2)</f>
        <v>0</v>
      </c>
      <c r="K135" s="127" t="s">
        <v>595</v>
      </c>
      <c r="L135" s="31"/>
      <c r="M135" s="132" t="s">
        <v>1</v>
      </c>
      <c r="N135" s="133" t="s">
        <v>40</v>
      </c>
      <c r="P135" s="134">
        <f>O135*H135</f>
        <v>0</v>
      </c>
      <c r="Q135" s="134">
        <v>5.6000000000000008E-2</v>
      </c>
      <c r="R135" s="134">
        <f>Q135*H135</f>
        <v>0.84000000000000008</v>
      </c>
      <c r="S135" s="134">
        <v>0</v>
      </c>
      <c r="T135" s="135">
        <f>S135*H135</f>
        <v>0</v>
      </c>
      <c r="AR135" s="136" t="s">
        <v>175</v>
      </c>
      <c r="AT135" s="136" t="s">
        <v>171</v>
      </c>
      <c r="AU135" s="136" t="s">
        <v>85</v>
      </c>
      <c r="AY135" s="16" t="s">
        <v>170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6" t="s">
        <v>83</v>
      </c>
      <c r="BK135" s="137">
        <f>ROUND(I135*H135,2)</f>
        <v>0</v>
      </c>
      <c r="BL135" s="16" t="s">
        <v>175</v>
      </c>
      <c r="BM135" s="136" t="s">
        <v>607</v>
      </c>
    </row>
    <row r="136" spans="2:65" s="12" customFormat="1" ht="10.199999999999999">
      <c r="B136" s="149"/>
      <c r="D136" s="150" t="s">
        <v>601</v>
      </c>
      <c r="E136" s="151" t="s">
        <v>1</v>
      </c>
      <c r="F136" s="152" t="s">
        <v>608</v>
      </c>
      <c r="H136" s="153">
        <v>15</v>
      </c>
      <c r="I136" s="154"/>
      <c r="L136" s="149"/>
      <c r="M136" s="155"/>
      <c r="T136" s="156"/>
      <c r="AT136" s="151" t="s">
        <v>601</v>
      </c>
      <c r="AU136" s="151" t="s">
        <v>85</v>
      </c>
      <c r="AV136" s="12" t="s">
        <v>85</v>
      </c>
      <c r="AW136" s="12" t="s">
        <v>31</v>
      </c>
      <c r="AX136" s="12" t="s">
        <v>83</v>
      </c>
      <c r="AY136" s="151" t="s">
        <v>170</v>
      </c>
    </row>
    <row r="137" spans="2:65" s="1" customFormat="1" ht="24.15" customHeight="1">
      <c r="B137" s="31"/>
      <c r="C137" s="125" t="s">
        <v>175</v>
      </c>
      <c r="D137" s="125" t="s">
        <v>171</v>
      </c>
      <c r="E137" s="126" t="s">
        <v>609</v>
      </c>
      <c r="F137" s="127" t="s">
        <v>610</v>
      </c>
      <c r="G137" s="128" t="s">
        <v>599</v>
      </c>
      <c r="H137" s="129">
        <v>0.20300000000000001</v>
      </c>
      <c r="I137" s="130"/>
      <c r="J137" s="131">
        <f>ROUND(I137*H137,2)</f>
        <v>0</v>
      </c>
      <c r="K137" s="127" t="s">
        <v>595</v>
      </c>
      <c r="L137" s="31"/>
      <c r="M137" s="132" t="s">
        <v>1</v>
      </c>
      <c r="N137" s="133" t="s">
        <v>40</v>
      </c>
      <c r="P137" s="134">
        <f>O137*H137</f>
        <v>0</v>
      </c>
      <c r="Q137" s="134">
        <v>2.3010199999999998</v>
      </c>
      <c r="R137" s="134">
        <f>Q137*H137</f>
        <v>0.46710706000000002</v>
      </c>
      <c r="S137" s="134">
        <v>0</v>
      </c>
      <c r="T137" s="135">
        <f>S137*H137</f>
        <v>0</v>
      </c>
      <c r="AR137" s="136" t="s">
        <v>175</v>
      </c>
      <c r="AT137" s="136" t="s">
        <v>171</v>
      </c>
      <c r="AU137" s="136" t="s">
        <v>85</v>
      </c>
      <c r="AY137" s="16" t="s">
        <v>170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6" t="s">
        <v>83</v>
      </c>
      <c r="BK137" s="137">
        <f>ROUND(I137*H137,2)</f>
        <v>0</v>
      </c>
      <c r="BL137" s="16" t="s">
        <v>175</v>
      </c>
      <c r="BM137" s="136" t="s">
        <v>611</v>
      </c>
    </row>
    <row r="138" spans="2:65" s="12" customFormat="1" ht="10.199999999999999">
      <c r="B138" s="149"/>
      <c r="D138" s="150" t="s">
        <v>601</v>
      </c>
      <c r="E138" s="151" t="s">
        <v>1</v>
      </c>
      <c r="F138" s="152" t="s">
        <v>612</v>
      </c>
      <c r="H138" s="153">
        <v>0.20300000000000001</v>
      </c>
      <c r="I138" s="154"/>
      <c r="L138" s="149"/>
      <c r="M138" s="155"/>
      <c r="T138" s="156"/>
      <c r="AT138" s="151" t="s">
        <v>601</v>
      </c>
      <c r="AU138" s="151" t="s">
        <v>85</v>
      </c>
      <c r="AV138" s="12" t="s">
        <v>85</v>
      </c>
      <c r="AW138" s="12" t="s">
        <v>31</v>
      </c>
      <c r="AX138" s="12" t="s">
        <v>83</v>
      </c>
      <c r="AY138" s="151" t="s">
        <v>170</v>
      </c>
    </row>
    <row r="139" spans="2:65" s="10" customFormat="1" ht="22.8" customHeight="1">
      <c r="B139" s="115"/>
      <c r="D139" s="116" t="s">
        <v>74</v>
      </c>
      <c r="E139" s="147" t="s">
        <v>199</v>
      </c>
      <c r="F139" s="147" t="s">
        <v>613</v>
      </c>
      <c r="I139" s="118"/>
      <c r="J139" s="148">
        <f>BK139</f>
        <v>0</v>
      </c>
      <c r="L139" s="115"/>
      <c r="M139" s="120"/>
      <c r="P139" s="121">
        <f>SUM(P140:P144)</f>
        <v>0</v>
      </c>
      <c r="R139" s="121">
        <f>SUM(R140:R144)</f>
        <v>0</v>
      </c>
      <c r="T139" s="122">
        <f>SUM(T140:T144)</f>
        <v>4.21</v>
      </c>
      <c r="AR139" s="116" t="s">
        <v>83</v>
      </c>
      <c r="AT139" s="123" t="s">
        <v>74</v>
      </c>
      <c r="AU139" s="123" t="s">
        <v>83</v>
      </c>
      <c r="AY139" s="116" t="s">
        <v>170</v>
      </c>
      <c r="BK139" s="124">
        <f>SUM(BK140:BK144)</f>
        <v>0</v>
      </c>
    </row>
    <row r="140" spans="2:65" s="1" customFormat="1" ht="24.15" customHeight="1">
      <c r="B140" s="31"/>
      <c r="C140" s="125" t="s">
        <v>186</v>
      </c>
      <c r="D140" s="125" t="s">
        <v>171</v>
      </c>
      <c r="E140" s="126" t="s">
        <v>614</v>
      </c>
      <c r="F140" s="127" t="s">
        <v>615</v>
      </c>
      <c r="G140" s="128" t="s">
        <v>594</v>
      </c>
      <c r="H140" s="129">
        <v>4</v>
      </c>
      <c r="I140" s="130"/>
      <c r="J140" s="131">
        <f>ROUND(I140*H140,2)</f>
        <v>0</v>
      </c>
      <c r="K140" s="127" t="s">
        <v>595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0</v>
      </c>
      <c r="R140" s="134">
        <f>Q140*H140</f>
        <v>0</v>
      </c>
      <c r="S140" s="134">
        <v>0.09</v>
      </c>
      <c r="T140" s="135">
        <f>S140*H140</f>
        <v>0.36</v>
      </c>
      <c r="AR140" s="136" t="s">
        <v>175</v>
      </c>
      <c r="AT140" s="136" t="s">
        <v>171</v>
      </c>
      <c r="AU140" s="136" t="s">
        <v>85</v>
      </c>
      <c r="AY140" s="16" t="s">
        <v>170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83</v>
      </c>
      <c r="BK140" s="137">
        <f>ROUND(I140*H140,2)</f>
        <v>0</v>
      </c>
      <c r="BL140" s="16" t="s">
        <v>175</v>
      </c>
      <c r="BM140" s="136" t="s">
        <v>616</v>
      </c>
    </row>
    <row r="141" spans="2:65" s="1" customFormat="1" ht="33" customHeight="1">
      <c r="B141" s="31"/>
      <c r="C141" s="125" t="s">
        <v>182</v>
      </c>
      <c r="D141" s="125" t="s">
        <v>171</v>
      </c>
      <c r="E141" s="126" t="s">
        <v>617</v>
      </c>
      <c r="F141" s="127" t="s">
        <v>618</v>
      </c>
      <c r="G141" s="128" t="s">
        <v>174</v>
      </c>
      <c r="H141" s="129">
        <v>100</v>
      </c>
      <c r="I141" s="130"/>
      <c r="J141" s="131">
        <f>ROUND(I141*H141,2)</f>
        <v>0</v>
      </c>
      <c r="K141" s="127" t="s">
        <v>595</v>
      </c>
      <c r="L141" s="31"/>
      <c r="M141" s="132" t="s">
        <v>1</v>
      </c>
      <c r="N141" s="133" t="s">
        <v>40</v>
      </c>
      <c r="P141" s="134">
        <f>O141*H141</f>
        <v>0</v>
      </c>
      <c r="Q141" s="134">
        <v>0</v>
      </c>
      <c r="R141" s="134">
        <f>Q141*H141</f>
        <v>0</v>
      </c>
      <c r="S141" s="134">
        <v>3.4000000000000002E-2</v>
      </c>
      <c r="T141" s="135">
        <f>S141*H141</f>
        <v>3.4000000000000004</v>
      </c>
      <c r="AR141" s="136" t="s">
        <v>175</v>
      </c>
      <c r="AT141" s="136" t="s">
        <v>171</v>
      </c>
      <c r="AU141" s="136" t="s">
        <v>85</v>
      </c>
      <c r="AY141" s="16" t="s">
        <v>170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6" t="s">
        <v>83</v>
      </c>
      <c r="BK141" s="137">
        <f>ROUND(I141*H141,2)</f>
        <v>0</v>
      </c>
      <c r="BL141" s="16" t="s">
        <v>175</v>
      </c>
      <c r="BM141" s="136" t="s">
        <v>619</v>
      </c>
    </row>
    <row r="142" spans="2:65" s="12" customFormat="1" ht="10.199999999999999">
      <c r="B142" s="149"/>
      <c r="D142" s="150" t="s">
        <v>601</v>
      </c>
      <c r="E142" s="151" t="s">
        <v>1</v>
      </c>
      <c r="F142" s="152" t="s">
        <v>620</v>
      </c>
      <c r="H142" s="153">
        <v>100</v>
      </c>
      <c r="I142" s="154"/>
      <c r="L142" s="149"/>
      <c r="M142" s="155"/>
      <c r="T142" s="156"/>
      <c r="AT142" s="151" t="s">
        <v>601</v>
      </c>
      <c r="AU142" s="151" t="s">
        <v>85</v>
      </c>
      <c r="AV142" s="12" t="s">
        <v>85</v>
      </c>
      <c r="AW142" s="12" t="s">
        <v>31</v>
      </c>
      <c r="AX142" s="12" t="s">
        <v>83</v>
      </c>
      <c r="AY142" s="151" t="s">
        <v>170</v>
      </c>
    </row>
    <row r="143" spans="2:65" s="1" customFormat="1" ht="24.15" customHeight="1">
      <c r="B143" s="31"/>
      <c r="C143" s="125" t="s">
        <v>192</v>
      </c>
      <c r="D143" s="125" t="s">
        <v>171</v>
      </c>
      <c r="E143" s="126" t="s">
        <v>621</v>
      </c>
      <c r="F143" s="127" t="s">
        <v>622</v>
      </c>
      <c r="G143" s="128" t="s">
        <v>174</v>
      </c>
      <c r="H143" s="129">
        <v>9</v>
      </c>
      <c r="I143" s="130"/>
      <c r="J143" s="131">
        <f>ROUND(I143*H143,2)</f>
        <v>0</v>
      </c>
      <c r="K143" s="127" t="s">
        <v>595</v>
      </c>
      <c r="L143" s="31"/>
      <c r="M143" s="132" t="s">
        <v>1</v>
      </c>
      <c r="N143" s="133" t="s">
        <v>40</v>
      </c>
      <c r="P143" s="134">
        <f>O143*H143</f>
        <v>0</v>
      </c>
      <c r="Q143" s="134">
        <v>0</v>
      </c>
      <c r="R143" s="134">
        <f>Q143*H143</f>
        <v>0</v>
      </c>
      <c r="S143" s="134">
        <v>0.05</v>
      </c>
      <c r="T143" s="135">
        <f>S143*H143</f>
        <v>0.45</v>
      </c>
      <c r="AR143" s="136" t="s">
        <v>175</v>
      </c>
      <c r="AT143" s="136" t="s">
        <v>171</v>
      </c>
      <c r="AU143" s="136" t="s">
        <v>85</v>
      </c>
      <c r="AY143" s="16" t="s">
        <v>170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6" t="s">
        <v>83</v>
      </c>
      <c r="BK143" s="137">
        <f>ROUND(I143*H143,2)</f>
        <v>0</v>
      </c>
      <c r="BL143" s="16" t="s">
        <v>175</v>
      </c>
      <c r="BM143" s="136" t="s">
        <v>623</v>
      </c>
    </row>
    <row r="144" spans="2:65" s="1" customFormat="1" ht="24.15" customHeight="1">
      <c r="B144" s="31"/>
      <c r="C144" s="125" t="s">
        <v>185</v>
      </c>
      <c r="D144" s="125" t="s">
        <v>171</v>
      </c>
      <c r="E144" s="126" t="s">
        <v>624</v>
      </c>
      <c r="F144" s="127" t="s">
        <v>625</v>
      </c>
      <c r="G144" s="128" t="s">
        <v>174</v>
      </c>
      <c r="H144" s="129">
        <v>18</v>
      </c>
      <c r="I144" s="130"/>
      <c r="J144" s="131">
        <f>ROUND(I144*H144,2)</f>
        <v>0</v>
      </c>
      <c r="K144" s="127" t="s">
        <v>595</v>
      </c>
      <c r="L144" s="31"/>
      <c r="M144" s="132" t="s">
        <v>1</v>
      </c>
      <c r="N144" s="133" t="s">
        <v>40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175</v>
      </c>
      <c r="AT144" s="136" t="s">
        <v>171</v>
      </c>
      <c r="AU144" s="136" t="s">
        <v>85</v>
      </c>
      <c r="AY144" s="16" t="s">
        <v>170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83</v>
      </c>
      <c r="BK144" s="137">
        <f>ROUND(I144*H144,2)</f>
        <v>0</v>
      </c>
      <c r="BL144" s="16" t="s">
        <v>175</v>
      </c>
      <c r="BM144" s="136" t="s">
        <v>626</v>
      </c>
    </row>
    <row r="145" spans="2:65" s="10" customFormat="1" ht="22.8" customHeight="1">
      <c r="B145" s="115"/>
      <c r="D145" s="116" t="s">
        <v>74</v>
      </c>
      <c r="E145" s="147" t="s">
        <v>627</v>
      </c>
      <c r="F145" s="147" t="s">
        <v>628</v>
      </c>
      <c r="I145" s="118"/>
      <c r="J145" s="148">
        <f>BK145</f>
        <v>0</v>
      </c>
      <c r="L145" s="115"/>
      <c r="M145" s="120"/>
      <c r="P145" s="121">
        <f>SUM(P146:P152)</f>
        <v>0</v>
      </c>
      <c r="R145" s="121">
        <f>SUM(R146:R152)</f>
        <v>0</v>
      </c>
      <c r="T145" s="122">
        <f>SUM(T146:T152)</f>
        <v>0</v>
      </c>
      <c r="AR145" s="116" t="s">
        <v>83</v>
      </c>
      <c r="AT145" s="123" t="s">
        <v>74</v>
      </c>
      <c r="AU145" s="123" t="s">
        <v>83</v>
      </c>
      <c r="AY145" s="116" t="s">
        <v>170</v>
      </c>
      <c r="BK145" s="124">
        <f>SUM(BK146:BK152)</f>
        <v>0</v>
      </c>
    </row>
    <row r="146" spans="2:65" s="1" customFormat="1" ht="24.15" customHeight="1">
      <c r="B146" s="31"/>
      <c r="C146" s="125" t="s">
        <v>199</v>
      </c>
      <c r="D146" s="125" t="s">
        <v>171</v>
      </c>
      <c r="E146" s="126" t="s">
        <v>629</v>
      </c>
      <c r="F146" s="127" t="s">
        <v>630</v>
      </c>
      <c r="G146" s="128" t="s">
        <v>631</v>
      </c>
      <c r="H146" s="129">
        <v>7.516</v>
      </c>
      <c r="I146" s="130"/>
      <c r="J146" s="131">
        <f>ROUND(I146*H146,2)</f>
        <v>0</v>
      </c>
      <c r="K146" s="127" t="s">
        <v>632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175</v>
      </c>
      <c r="AT146" s="136" t="s">
        <v>171</v>
      </c>
      <c r="AU146" s="136" t="s">
        <v>85</v>
      </c>
      <c r="AY146" s="16" t="s">
        <v>170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83</v>
      </c>
      <c r="BK146" s="137">
        <f>ROUND(I146*H146,2)</f>
        <v>0</v>
      </c>
      <c r="BL146" s="16" t="s">
        <v>175</v>
      </c>
      <c r="BM146" s="136" t="s">
        <v>633</v>
      </c>
    </row>
    <row r="147" spans="2:65" s="1" customFormat="1" ht="33" customHeight="1">
      <c r="B147" s="31"/>
      <c r="C147" s="125" t="s">
        <v>189</v>
      </c>
      <c r="D147" s="125" t="s">
        <v>171</v>
      </c>
      <c r="E147" s="126" t="s">
        <v>634</v>
      </c>
      <c r="F147" s="127" t="s">
        <v>635</v>
      </c>
      <c r="G147" s="128" t="s">
        <v>631</v>
      </c>
      <c r="H147" s="129">
        <v>37.58</v>
      </c>
      <c r="I147" s="130"/>
      <c r="J147" s="131">
        <f>ROUND(I147*H147,2)</f>
        <v>0</v>
      </c>
      <c r="K147" s="127" t="s">
        <v>595</v>
      </c>
      <c r="L147" s="31"/>
      <c r="M147" s="132" t="s">
        <v>1</v>
      </c>
      <c r="N147" s="133" t="s">
        <v>40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175</v>
      </c>
      <c r="AT147" s="136" t="s">
        <v>171</v>
      </c>
      <c r="AU147" s="136" t="s">
        <v>85</v>
      </c>
      <c r="AY147" s="16" t="s">
        <v>170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6" t="s">
        <v>83</v>
      </c>
      <c r="BK147" s="137">
        <f>ROUND(I147*H147,2)</f>
        <v>0</v>
      </c>
      <c r="BL147" s="16" t="s">
        <v>175</v>
      </c>
      <c r="BM147" s="136" t="s">
        <v>636</v>
      </c>
    </row>
    <row r="148" spans="2:65" s="12" customFormat="1" ht="10.199999999999999">
      <c r="B148" s="149"/>
      <c r="D148" s="150" t="s">
        <v>601</v>
      </c>
      <c r="F148" s="152" t="s">
        <v>637</v>
      </c>
      <c r="H148" s="153">
        <v>37.58</v>
      </c>
      <c r="I148" s="154"/>
      <c r="L148" s="149"/>
      <c r="M148" s="155"/>
      <c r="T148" s="156"/>
      <c r="AT148" s="151" t="s">
        <v>601</v>
      </c>
      <c r="AU148" s="151" t="s">
        <v>85</v>
      </c>
      <c r="AV148" s="12" t="s">
        <v>85</v>
      </c>
      <c r="AW148" s="12" t="s">
        <v>4</v>
      </c>
      <c r="AX148" s="12" t="s">
        <v>83</v>
      </c>
      <c r="AY148" s="151" t="s">
        <v>170</v>
      </c>
    </row>
    <row r="149" spans="2:65" s="1" customFormat="1" ht="24.15" customHeight="1">
      <c r="B149" s="31"/>
      <c r="C149" s="125" t="s">
        <v>206</v>
      </c>
      <c r="D149" s="125" t="s">
        <v>171</v>
      </c>
      <c r="E149" s="126" t="s">
        <v>638</v>
      </c>
      <c r="F149" s="127" t="s">
        <v>639</v>
      </c>
      <c r="G149" s="128" t="s">
        <v>631</v>
      </c>
      <c r="H149" s="129">
        <v>7.516</v>
      </c>
      <c r="I149" s="130"/>
      <c r="J149" s="131">
        <f>ROUND(I149*H149,2)</f>
        <v>0</v>
      </c>
      <c r="K149" s="127" t="s">
        <v>595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175</v>
      </c>
      <c r="AT149" s="136" t="s">
        <v>171</v>
      </c>
      <c r="AU149" s="136" t="s">
        <v>85</v>
      </c>
      <c r="AY149" s="16" t="s">
        <v>170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83</v>
      </c>
      <c r="BK149" s="137">
        <f>ROUND(I149*H149,2)</f>
        <v>0</v>
      </c>
      <c r="BL149" s="16" t="s">
        <v>175</v>
      </c>
      <c r="BM149" s="136" t="s">
        <v>640</v>
      </c>
    </row>
    <row r="150" spans="2:65" s="1" customFormat="1" ht="24.15" customHeight="1">
      <c r="B150" s="31"/>
      <c r="C150" s="125" t="s">
        <v>8</v>
      </c>
      <c r="D150" s="125" t="s">
        <v>171</v>
      </c>
      <c r="E150" s="126" t="s">
        <v>641</v>
      </c>
      <c r="F150" s="127" t="s">
        <v>642</v>
      </c>
      <c r="G150" s="128" t="s">
        <v>631</v>
      </c>
      <c r="H150" s="129">
        <v>142.804</v>
      </c>
      <c r="I150" s="130"/>
      <c r="J150" s="131">
        <f>ROUND(I150*H150,2)</f>
        <v>0</v>
      </c>
      <c r="K150" s="127" t="s">
        <v>595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175</v>
      </c>
      <c r="AT150" s="136" t="s">
        <v>171</v>
      </c>
      <c r="AU150" s="136" t="s">
        <v>85</v>
      </c>
      <c r="AY150" s="16" t="s">
        <v>170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83</v>
      </c>
      <c r="BK150" s="137">
        <f>ROUND(I150*H150,2)</f>
        <v>0</v>
      </c>
      <c r="BL150" s="16" t="s">
        <v>175</v>
      </c>
      <c r="BM150" s="136" t="s">
        <v>643</v>
      </c>
    </row>
    <row r="151" spans="2:65" s="12" customFormat="1" ht="10.199999999999999">
      <c r="B151" s="149"/>
      <c r="D151" s="150" t="s">
        <v>601</v>
      </c>
      <c r="F151" s="152" t="s">
        <v>644</v>
      </c>
      <c r="H151" s="153">
        <v>142.804</v>
      </c>
      <c r="I151" s="154"/>
      <c r="L151" s="149"/>
      <c r="M151" s="155"/>
      <c r="T151" s="156"/>
      <c r="AT151" s="151" t="s">
        <v>601</v>
      </c>
      <c r="AU151" s="151" t="s">
        <v>85</v>
      </c>
      <c r="AV151" s="12" t="s">
        <v>85</v>
      </c>
      <c r="AW151" s="12" t="s">
        <v>4</v>
      </c>
      <c r="AX151" s="12" t="s">
        <v>83</v>
      </c>
      <c r="AY151" s="151" t="s">
        <v>170</v>
      </c>
    </row>
    <row r="152" spans="2:65" s="1" customFormat="1" ht="33" customHeight="1">
      <c r="B152" s="31"/>
      <c r="C152" s="125" t="s">
        <v>213</v>
      </c>
      <c r="D152" s="125" t="s">
        <v>171</v>
      </c>
      <c r="E152" s="126" t="s">
        <v>645</v>
      </c>
      <c r="F152" s="127" t="s">
        <v>646</v>
      </c>
      <c r="G152" s="128" t="s">
        <v>631</v>
      </c>
      <c r="H152" s="129">
        <v>7.516</v>
      </c>
      <c r="I152" s="130"/>
      <c r="J152" s="131">
        <f>ROUND(I152*H152,2)</f>
        <v>0</v>
      </c>
      <c r="K152" s="127" t="s">
        <v>595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85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647</v>
      </c>
    </row>
    <row r="153" spans="2:65" s="10" customFormat="1" ht="22.8" customHeight="1">
      <c r="B153" s="115"/>
      <c r="D153" s="116" t="s">
        <v>74</v>
      </c>
      <c r="E153" s="147" t="s">
        <v>648</v>
      </c>
      <c r="F153" s="147" t="s">
        <v>649</v>
      </c>
      <c r="I153" s="118"/>
      <c r="J153" s="148">
        <f>BK153</f>
        <v>0</v>
      </c>
      <c r="L153" s="115"/>
      <c r="M153" s="120"/>
      <c r="P153" s="121">
        <f>P154</f>
        <v>0</v>
      </c>
      <c r="R153" s="121">
        <f>R154</f>
        <v>0</v>
      </c>
      <c r="T153" s="122">
        <f>T154</f>
        <v>0</v>
      </c>
      <c r="AR153" s="116" t="s">
        <v>83</v>
      </c>
      <c r="AT153" s="123" t="s">
        <v>74</v>
      </c>
      <c r="AU153" s="123" t="s">
        <v>83</v>
      </c>
      <c r="AY153" s="116" t="s">
        <v>170</v>
      </c>
      <c r="BK153" s="124">
        <f>BK154</f>
        <v>0</v>
      </c>
    </row>
    <row r="154" spans="2:65" s="1" customFormat="1" ht="21.75" customHeight="1">
      <c r="B154" s="31"/>
      <c r="C154" s="125" t="s">
        <v>195</v>
      </c>
      <c r="D154" s="125" t="s">
        <v>171</v>
      </c>
      <c r="E154" s="126" t="s">
        <v>650</v>
      </c>
      <c r="F154" s="127" t="s">
        <v>651</v>
      </c>
      <c r="G154" s="128" t="s">
        <v>631</v>
      </c>
      <c r="H154" s="129">
        <v>1.5669999999999999</v>
      </c>
      <c r="I154" s="130"/>
      <c r="J154" s="131">
        <f>ROUND(I154*H154,2)</f>
        <v>0</v>
      </c>
      <c r="K154" s="127" t="s">
        <v>595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175</v>
      </c>
      <c r="AT154" s="136" t="s">
        <v>171</v>
      </c>
      <c r="AU154" s="136" t="s">
        <v>85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652</v>
      </c>
    </row>
    <row r="155" spans="2:65" s="10" customFormat="1" ht="25.9" customHeight="1">
      <c r="B155" s="115"/>
      <c r="D155" s="116" t="s">
        <v>74</v>
      </c>
      <c r="E155" s="117" t="s">
        <v>653</v>
      </c>
      <c r="F155" s="117" t="s">
        <v>654</v>
      </c>
      <c r="I155" s="118"/>
      <c r="J155" s="119">
        <f>BK155</f>
        <v>0</v>
      </c>
      <c r="L155" s="115"/>
      <c r="M155" s="120"/>
      <c r="P155" s="121">
        <f>P156+P172+P203+P220+P290</f>
        <v>0</v>
      </c>
      <c r="R155" s="121">
        <f>R156+R172+R203+R220+R290</f>
        <v>0.76156000000000001</v>
      </c>
      <c r="T155" s="122">
        <f>T156+T172+T203+T220+T290</f>
        <v>3.3058700000000005</v>
      </c>
      <c r="AR155" s="116" t="s">
        <v>85</v>
      </c>
      <c r="AT155" s="123" t="s">
        <v>74</v>
      </c>
      <c r="AU155" s="123" t="s">
        <v>75</v>
      </c>
      <c r="AY155" s="116" t="s">
        <v>170</v>
      </c>
      <c r="BK155" s="124">
        <f>BK156+BK172+BK203+BK220+BK290</f>
        <v>0</v>
      </c>
    </row>
    <row r="156" spans="2:65" s="10" customFormat="1" ht="22.8" customHeight="1">
      <c r="B156" s="115"/>
      <c r="D156" s="116" t="s">
        <v>74</v>
      </c>
      <c r="E156" s="147" t="s">
        <v>655</v>
      </c>
      <c r="F156" s="147" t="s">
        <v>656</v>
      </c>
      <c r="I156" s="118"/>
      <c r="J156" s="148">
        <f>BK156</f>
        <v>0</v>
      </c>
      <c r="L156" s="115"/>
      <c r="M156" s="120"/>
      <c r="P156" s="121">
        <f>SUM(P157:P171)</f>
        <v>0</v>
      </c>
      <c r="R156" s="121">
        <f>SUM(R157:R171)</f>
        <v>0</v>
      </c>
      <c r="T156" s="122">
        <f>SUM(T157:T171)</f>
        <v>0.50280000000000002</v>
      </c>
      <c r="AR156" s="116" t="s">
        <v>85</v>
      </c>
      <c r="AT156" s="123" t="s">
        <v>74</v>
      </c>
      <c r="AU156" s="123" t="s">
        <v>83</v>
      </c>
      <c r="AY156" s="116" t="s">
        <v>170</v>
      </c>
      <c r="BK156" s="124">
        <f>SUM(BK157:BK171)</f>
        <v>0</v>
      </c>
    </row>
    <row r="157" spans="2:65" s="1" customFormat="1" ht="33" customHeight="1">
      <c r="B157" s="31"/>
      <c r="C157" s="125" t="s">
        <v>220</v>
      </c>
      <c r="D157" s="125" t="s">
        <v>171</v>
      </c>
      <c r="E157" s="126" t="s">
        <v>657</v>
      </c>
      <c r="F157" s="127" t="s">
        <v>658</v>
      </c>
      <c r="G157" s="128" t="s">
        <v>174</v>
      </c>
      <c r="H157" s="129">
        <v>120</v>
      </c>
      <c r="I157" s="130"/>
      <c r="J157" s="131">
        <f>ROUND(I157*H157,2)</f>
        <v>0</v>
      </c>
      <c r="K157" s="127" t="s">
        <v>632</v>
      </c>
      <c r="L157" s="31"/>
      <c r="M157" s="132" t="s">
        <v>1</v>
      </c>
      <c r="N157" s="133" t="s">
        <v>40</v>
      </c>
      <c r="P157" s="134">
        <f>O157*H157</f>
        <v>0</v>
      </c>
      <c r="Q157" s="134">
        <v>0</v>
      </c>
      <c r="R157" s="134">
        <f>Q157*H157</f>
        <v>0</v>
      </c>
      <c r="S157" s="134">
        <v>4.1900000000000001E-3</v>
      </c>
      <c r="T157" s="135">
        <f>S157*H157</f>
        <v>0.50280000000000002</v>
      </c>
      <c r="AR157" s="136" t="s">
        <v>198</v>
      </c>
      <c r="AT157" s="136" t="s">
        <v>171</v>
      </c>
      <c r="AU157" s="136" t="s">
        <v>85</v>
      </c>
      <c r="AY157" s="16" t="s">
        <v>170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6" t="s">
        <v>83</v>
      </c>
      <c r="BK157" s="137">
        <f>ROUND(I157*H157,2)</f>
        <v>0</v>
      </c>
      <c r="BL157" s="16" t="s">
        <v>198</v>
      </c>
      <c r="BM157" s="136" t="s">
        <v>659</v>
      </c>
    </row>
    <row r="158" spans="2:65" s="1" customFormat="1" ht="24.15" customHeight="1">
      <c r="B158" s="31"/>
      <c r="C158" s="125" t="s">
        <v>198</v>
      </c>
      <c r="D158" s="125" t="s">
        <v>171</v>
      </c>
      <c r="E158" s="126" t="s">
        <v>660</v>
      </c>
      <c r="F158" s="127" t="s">
        <v>661</v>
      </c>
      <c r="G158" s="128" t="s">
        <v>174</v>
      </c>
      <c r="H158" s="129">
        <v>96</v>
      </c>
      <c r="I158" s="130"/>
      <c r="J158" s="131">
        <f>ROUND(I158*H158,2)</f>
        <v>0</v>
      </c>
      <c r="K158" s="127" t="s">
        <v>595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198</v>
      </c>
      <c r="AT158" s="136" t="s">
        <v>171</v>
      </c>
      <c r="AU158" s="136" t="s">
        <v>85</v>
      </c>
      <c r="AY158" s="16" t="s">
        <v>170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83</v>
      </c>
      <c r="BK158" s="137">
        <f>ROUND(I158*H158,2)</f>
        <v>0</v>
      </c>
      <c r="BL158" s="16" t="s">
        <v>198</v>
      </c>
      <c r="BM158" s="136" t="s">
        <v>662</v>
      </c>
    </row>
    <row r="159" spans="2:65" s="12" customFormat="1" ht="10.199999999999999">
      <c r="B159" s="149"/>
      <c r="D159" s="150" t="s">
        <v>601</v>
      </c>
      <c r="E159" s="151" t="s">
        <v>1</v>
      </c>
      <c r="F159" s="152" t="s">
        <v>663</v>
      </c>
      <c r="H159" s="153">
        <v>96</v>
      </c>
      <c r="I159" s="154"/>
      <c r="L159" s="149"/>
      <c r="M159" s="155"/>
      <c r="T159" s="156"/>
      <c r="AT159" s="151" t="s">
        <v>601</v>
      </c>
      <c r="AU159" s="151" t="s">
        <v>85</v>
      </c>
      <c r="AV159" s="12" t="s">
        <v>85</v>
      </c>
      <c r="AW159" s="12" t="s">
        <v>31</v>
      </c>
      <c r="AX159" s="12" t="s">
        <v>83</v>
      </c>
      <c r="AY159" s="151" t="s">
        <v>170</v>
      </c>
    </row>
    <row r="160" spans="2:65" s="1" customFormat="1" ht="24.15" customHeight="1">
      <c r="B160" s="31"/>
      <c r="C160" s="157" t="s">
        <v>227</v>
      </c>
      <c r="D160" s="157" t="s">
        <v>315</v>
      </c>
      <c r="E160" s="158" t="s">
        <v>664</v>
      </c>
      <c r="F160" s="159" t="s">
        <v>665</v>
      </c>
      <c r="G160" s="160" t="s">
        <v>174</v>
      </c>
      <c r="H160" s="161">
        <v>80.849999999999994</v>
      </c>
      <c r="I160" s="162"/>
      <c r="J160" s="163">
        <f>ROUND(I160*H160,2)</f>
        <v>0</v>
      </c>
      <c r="K160" s="159" t="s">
        <v>1</v>
      </c>
      <c r="L160" s="164"/>
      <c r="M160" s="165" t="s">
        <v>1</v>
      </c>
      <c r="N160" s="166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226</v>
      </c>
      <c r="AT160" s="136" t="s">
        <v>315</v>
      </c>
      <c r="AU160" s="136" t="s">
        <v>85</v>
      </c>
      <c r="AY160" s="16" t="s">
        <v>170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83</v>
      </c>
      <c r="BK160" s="137">
        <f>ROUND(I160*H160,2)</f>
        <v>0</v>
      </c>
      <c r="BL160" s="16" t="s">
        <v>198</v>
      </c>
      <c r="BM160" s="136" t="s">
        <v>666</v>
      </c>
    </row>
    <row r="161" spans="2:65" s="13" customFormat="1" ht="10.199999999999999">
      <c r="B161" s="167"/>
      <c r="D161" s="150" t="s">
        <v>601</v>
      </c>
      <c r="E161" s="168" t="s">
        <v>1</v>
      </c>
      <c r="F161" s="169" t="s">
        <v>667</v>
      </c>
      <c r="H161" s="168" t="s">
        <v>1</v>
      </c>
      <c r="I161" s="170"/>
      <c r="L161" s="167"/>
      <c r="M161" s="171"/>
      <c r="T161" s="172"/>
      <c r="AT161" s="168" t="s">
        <v>601</v>
      </c>
      <c r="AU161" s="168" t="s">
        <v>85</v>
      </c>
      <c r="AV161" s="13" t="s">
        <v>83</v>
      </c>
      <c r="AW161" s="13" t="s">
        <v>31</v>
      </c>
      <c r="AX161" s="13" t="s">
        <v>75</v>
      </c>
      <c r="AY161" s="168" t="s">
        <v>170</v>
      </c>
    </row>
    <row r="162" spans="2:65" s="12" customFormat="1" ht="10.199999999999999">
      <c r="B162" s="149"/>
      <c r="D162" s="150" t="s">
        <v>601</v>
      </c>
      <c r="E162" s="151" t="s">
        <v>1</v>
      </c>
      <c r="F162" s="152" t="s">
        <v>668</v>
      </c>
      <c r="H162" s="153">
        <v>39</v>
      </c>
      <c r="I162" s="154"/>
      <c r="L162" s="149"/>
      <c r="M162" s="155"/>
      <c r="T162" s="156"/>
      <c r="AT162" s="151" t="s">
        <v>601</v>
      </c>
      <c r="AU162" s="151" t="s">
        <v>85</v>
      </c>
      <c r="AV162" s="12" t="s">
        <v>85</v>
      </c>
      <c r="AW162" s="12" t="s">
        <v>31</v>
      </c>
      <c r="AX162" s="12" t="s">
        <v>75</v>
      </c>
      <c r="AY162" s="151" t="s">
        <v>170</v>
      </c>
    </row>
    <row r="163" spans="2:65" s="12" customFormat="1" ht="10.199999999999999">
      <c r="B163" s="149"/>
      <c r="D163" s="150" t="s">
        <v>601</v>
      </c>
      <c r="E163" s="151" t="s">
        <v>1</v>
      </c>
      <c r="F163" s="152" t="s">
        <v>669</v>
      </c>
      <c r="H163" s="153">
        <v>38</v>
      </c>
      <c r="I163" s="154"/>
      <c r="L163" s="149"/>
      <c r="M163" s="155"/>
      <c r="T163" s="156"/>
      <c r="AT163" s="151" t="s">
        <v>601</v>
      </c>
      <c r="AU163" s="151" t="s">
        <v>85</v>
      </c>
      <c r="AV163" s="12" t="s">
        <v>85</v>
      </c>
      <c r="AW163" s="12" t="s">
        <v>31</v>
      </c>
      <c r="AX163" s="12" t="s">
        <v>75</v>
      </c>
      <c r="AY163" s="151" t="s">
        <v>170</v>
      </c>
    </row>
    <row r="164" spans="2:65" s="14" customFormat="1" ht="10.199999999999999">
      <c r="B164" s="173"/>
      <c r="D164" s="150" t="s">
        <v>601</v>
      </c>
      <c r="E164" s="174" t="s">
        <v>1</v>
      </c>
      <c r="F164" s="175" t="s">
        <v>670</v>
      </c>
      <c r="H164" s="176">
        <v>77</v>
      </c>
      <c r="I164" s="177"/>
      <c r="L164" s="173"/>
      <c r="M164" s="178"/>
      <c r="T164" s="179"/>
      <c r="AT164" s="174" t="s">
        <v>601</v>
      </c>
      <c r="AU164" s="174" t="s">
        <v>85</v>
      </c>
      <c r="AV164" s="14" t="s">
        <v>175</v>
      </c>
      <c r="AW164" s="14" t="s">
        <v>31</v>
      </c>
      <c r="AX164" s="14" t="s">
        <v>83</v>
      </c>
      <c r="AY164" s="174" t="s">
        <v>170</v>
      </c>
    </row>
    <row r="165" spans="2:65" s="12" customFormat="1" ht="10.199999999999999">
      <c r="B165" s="149"/>
      <c r="D165" s="150" t="s">
        <v>601</v>
      </c>
      <c r="F165" s="152" t="s">
        <v>671</v>
      </c>
      <c r="H165" s="153">
        <v>80.849999999999994</v>
      </c>
      <c r="I165" s="154"/>
      <c r="L165" s="149"/>
      <c r="M165" s="155"/>
      <c r="T165" s="156"/>
      <c r="AT165" s="151" t="s">
        <v>601</v>
      </c>
      <c r="AU165" s="151" t="s">
        <v>85</v>
      </c>
      <c r="AV165" s="12" t="s">
        <v>85</v>
      </c>
      <c r="AW165" s="12" t="s">
        <v>4</v>
      </c>
      <c r="AX165" s="12" t="s">
        <v>83</v>
      </c>
      <c r="AY165" s="151" t="s">
        <v>170</v>
      </c>
    </row>
    <row r="166" spans="2:65" s="1" customFormat="1" ht="16.5" customHeight="1">
      <c r="B166" s="31"/>
      <c r="C166" s="157" t="s">
        <v>202</v>
      </c>
      <c r="D166" s="157" t="s">
        <v>315</v>
      </c>
      <c r="E166" s="158" t="s">
        <v>672</v>
      </c>
      <c r="F166" s="159" t="s">
        <v>673</v>
      </c>
      <c r="G166" s="160" t="s">
        <v>174</v>
      </c>
      <c r="H166" s="161">
        <v>19.95</v>
      </c>
      <c r="I166" s="162"/>
      <c r="J166" s="163">
        <f>ROUND(I166*H166,2)</f>
        <v>0</v>
      </c>
      <c r="K166" s="159" t="s">
        <v>1</v>
      </c>
      <c r="L166" s="164"/>
      <c r="M166" s="165" t="s">
        <v>1</v>
      </c>
      <c r="N166" s="166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226</v>
      </c>
      <c r="AT166" s="136" t="s">
        <v>315</v>
      </c>
      <c r="AU166" s="136" t="s">
        <v>85</v>
      </c>
      <c r="AY166" s="16" t="s">
        <v>170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83</v>
      </c>
      <c r="BK166" s="137">
        <f>ROUND(I166*H166,2)</f>
        <v>0</v>
      </c>
      <c r="BL166" s="16" t="s">
        <v>198</v>
      </c>
      <c r="BM166" s="136" t="s">
        <v>674</v>
      </c>
    </row>
    <row r="167" spans="2:65" s="13" customFormat="1" ht="10.199999999999999">
      <c r="B167" s="167"/>
      <c r="D167" s="150" t="s">
        <v>601</v>
      </c>
      <c r="E167" s="168" t="s">
        <v>1</v>
      </c>
      <c r="F167" s="169" t="s">
        <v>675</v>
      </c>
      <c r="H167" s="168" t="s">
        <v>1</v>
      </c>
      <c r="I167" s="170"/>
      <c r="L167" s="167"/>
      <c r="M167" s="171"/>
      <c r="T167" s="172"/>
      <c r="AT167" s="168" t="s">
        <v>601</v>
      </c>
      <c r="AU167" s="168" t="s">
        <v>85</v>
      </c>
      <c r="AV167" s="13" t="s">
        <v>83</v>
      </c>
      <c r="AW167" s="13" t="s">
        <v>31</v>
      </c>
      <c r="AX167" s="13" t="s">
        <v>75</v>
      </c>
      <c r="AY167" s="168" t="s">
        <v>170</v>
      </c>
    </row>
    <row r="168" spans="2:65" s="12" customFormat="1" ht="10.199999999999999">
      <c r="B168" s="149"/>
      <c r="D168" s="150" t="s">
        <v>601</v>
      </c>
      <c r="E168" s="151" t="s">
        <v>1</v>
      </c>
      <c r="F168" s="152" t="s">
        <v>676</v>
      </c>
      <c r="H168" s="153">
        <v>7.5</v>
      </c>
      <c r="I168" s="154"/>
      <c r="L168" s="149"/>
      <c r="M168" s="155"/>
      <c r="T168" s="156"/>
      <c r="AT168" s="151" t="s">
        <v>601</v>
      </c>
      <c r="AU168" s="151" t="s">
        <v>85</v>
      </c>
      <c r="AV168" s="12" t="s">
        <v>85</v>
      </c>
      <c r="AW168" s="12" t="s">
        <v>31</v>
      </c>
      <c r="AX168" s="12" t="s">
        <v>75</v>
      </c>
      <c r="AY168" s="151" t="s">
        <v>170</v>
      </c>
    </row>
    <row r="169" spans="2:65" s="12" customFormat="1" ht="10.199999999999999">
      <c r="B169" s="149"/>
      <c r="D169" s="150" t="s">
        <v>601</v>
      </c>
      <c r="E169" s="151" t="s">
        <v>1</v>
      </c>
      <c r="F169" s="152" t="s">
        <v>677</v>
      </c>
      <c r="H169" s="153">
        <v>11.5</v>
      </c>
      <c r="I169" s="154"/>
      <c r="L169" s="149"/>
      <c r="M169" s="155"/>
      <c r="T169" s="156"/>
      <c r="AT169" s="151" t="s">
        <v>601</v>
      </c>
      <c r="AU169" s="151" t="s">
        <v>85</v>
      </c>
      <c r="AV169" s="12" t="s">
        <v>85</v>
      </c>
      <c r="AW169" s="12" t="s">
        <v>31</v>
      </c>
      <c r="AX169" s="12" t="s">
        <v>75</v>
      </c>
      <c r="AY169" s="151" t="s">
        <v>170</v>
      </c>
    </row>
    <row r="170" spans="2:65" s="14" customFormat="1" ht="10.199999999999999">
      <c r="B170" s="173"/>
      <c r="D170" s="150" t="s">
        <v>601</v>
      </c>
      <c r="E170" s="174" t="s">
        <v>1</v>
      </c>
      <c r="F170" s="175" t="s">
        <v>670</v>
      </c>
      <c r="H170" s="176">
        <v>19</v>
      </c>
      <c r="I170" s="177"/>
      <c r="L170" s="173"/>
      <c r="M170" s="178"/>
      <c r="T170" s="179"/>
      <c r="AT170" s="174" t="s">
        <v>601</v>
      </c>
      <c r="AU170" s="174" t="s">
        <v>85</v>
      </c>
      <c r="AV170" s="14" t="s">
        <v>175</v>
      </c>
      <c r="AW170" s="14" t="s">
        <v>31</v>
      </c>
      <c r="AX170" s="14" t="s">
        <v>83</v>
      </c>
      <c r="AY170" s="174" t="s">
        <v>170</v>
      </c>
    </row>
    <row r="171" spans="2:65" s="12" customFormat="1" ht="10.199999999999999">
      <c r="B171" s="149"/>
      <c r="D171" s="150" t="s">
        <v>601</v>
      </c>
      <c r="F171" s="152" t="s">
        <v>678</v>
      </c>
      <c r="H171" s="153">
        <v>19.95</v>
      </c>
      <c r="I171" s="154"/>
      <c r="L171" s="149"/>
      <c r="M171" s="155"/>
      <c r="T171" s="156"/>
      <c r="AT171" s="151" t="s">
        <v>601</v>
      </c>
      <c r="AU171" s="151" t="s">
        <v>85</v>
      </c>
      <c r="AV171" s="12" t="s">
        <v>85</v>
      </c>
      <c r="AW171" s="12" t="s">
        <v>4</v>
      </c>
      <c r="AX171" s="12" t="s">
        <v>83</v>
      </c>
      <c r="AY171" s="151" t="s">
        <v>170</v>
      </c>
    </row>
    <row r="172" spans="2:65" s="10" customFormat="1" ht="22.8" customHeight="1">
      <c r="B172" s="115"/>
      <c r="D172" s="116" t="s">
        <v>74</v>
      </c>
      <c r="E172" s="147" t="s">
        <v>679</v>
      </c>
      <c r="F172" s="147" t="s">
        <v>680</v>
      </c>
      <c r="I172" s="118"/>
      <c r="J172" s="148">
        <f>BK172</f>
        <v>0</v>
      </c>
      <c r="L172" s="115"/>
      <c r="M172" s="120"/>
      <c r="P172" s="121">
        <f>SUM(P173:P202)</f>
        <v>0</v>
      </c>
      <c r="R172" s="121">
        <f>SUM(R173:R202)</f>
        <v>0.10022</v>
      </c>
      <c r="T172" s="122">
        <f>SUM(T173:T202)</f>
        <v>1.5158500000000001</v>
      </c>
      <c r="AR172" s="116" t="s">
        <v>85</v>
      </c>
      <c r="AT172" s="123" t="s">
        <v>74</v>
      </c>
      <c r="AU172" s="123" t="s">
        <v>83</v>
      </c>
      <c r="AY172" s="116" t="s">
        <v>170</v>
      </c>
      <c r="BK172" s="124">
        <f>SUM(BK173:BK202)</f>
        <v>0</v>
      </c>
    </row>
    <row r="173" spans="2:65" s="1" customFormat="1" ht="16.5" customHeight="1">
      <c r="B173" s="31"/>
      <c r="C173" s="125" t="s">
        <v>234</v>
      </c>
      <c r="D173" s="125" t="s">
        <v>171</v>
      </c>
      <c r="E173" s="126" t="s">
        <v>681</v>
      </c>
      <c r="F173" s="127" t="s">
        <v>682</v>
      </c>
      <c r="G173" s="128" t="s">
        <v>174</v>
      </c>
      <c r="H173" s="129">
        <v>150</v>
      </c>
      <c r="I173" s="130"/>
      <c r="J173" s="131">
        <f>ROUND(I173*H173,2)</f>
        <v>0</v>
      </c>
      <c r="K173" s="127" t="s">
        <v>632</v>
      </c>
      <c r="L173" s="31"/>
      <c r="M173" s="132" t="s">
        <v>1</v>
      </c>
      <c r="N173" s="133" t="s">
        <v>40</v>
      </c>
      <c r="P173" s="134">
        <f>O173*H173</f>
        <v>0</v>
      </c>
      <c r="Q173" s="134">
        <v>0</v>
      </c>
      <c r="R173" s="134">
        <f>Q173*H173</f>
        <v>0</v>
      </c>
      <c r="S173" s="134">
        <v>9.8200000000000006E-3</v>
      </c>
      <c r="T173" s="135">
        <f>S173*H173</f>
        <v>1.4730000000000001</v>
      </c>
      <c r="AR173" s="136" t="s">
        <v>198</v>
      </c>
      <c r="AT173" s="136" t="s">
        <v>171</v>
      </c>
      <c r="AU173" s="136" t="s">
        <v>85</v>
      </c>
      <c r="AY173" s="16" t="s">
        <v>170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6" t="s">
        <v>83</v>
      </c>
      <c r="BK173" s="137">
        <f>ROUND(I173*H173,2)</f>
        <v>0</v>
      </c>
      <c r="BL173" s="16" t="s">
        <v>198</v>
      </c>
      <c r="BM173" s="136" t="s">
        <v>683</v>
      </c>
    </row>
    <row r="174" spans="2:65" s="1" customFormat="1" ht="16.5" customHeight="1">
      <c r="B174" s="31"/>
      <c r="C174" s="125" t="s">
        <v>205</v>
      </c>
      <c r="D174" s="125" t="s">
        <v>171</v>
      </c>
      <c r="E174" s="126" t="s">
        <v>684</v>
      </c>
      <c r="F174" s="127" t="s">
        <v>685</v>
      </c>
      <c r="G174" s="128" t="s">
        <v>174</v>
      </c>
      <c r="H174" s="129">
        <v>7.5</v>
      </c>
      <c r="I174" s="130"/>
      <c r="J174" s="131">
        <f>ROUND(I174*H174,2)</f>
        <v>0</v>
      </c>
      <c r="K174" s="127" t="s">
        <v>632</v>
      </c>
      <c r="L174" s="31"/>
      <c r="M174" s="132" t="s">
        <v>1</v>
      </c>
      <c r="N174" s="133" t="s">
        <v>40</v>
      </c>
      <c r="P174" s="134">
        <f>O174*H174</f>
        <v>0</v>
      </c>
      <c r="Q174" s="134">
        <v>5.9000000000000003E-4</v>
      </c>
      <c r="R174" s="134">
        <f>Q174*H174</f>
        <v>4.4250000000000001E-3</v>
      </c>
      <c r="S174" s="134">
        <v>0</v>
      </c>
      <c r="T174" s="135">
        <f>S174*H174</f>
        <v>0</v>
      </c>
      <c r="AR174" s="136" t="s">
        <v>198</v>
      </c>
      <c r="AT174" s="136" t="s">
        <v>171</v>
      </c>
      <c r="AU174" s="136" t="s">
        <v>85</v>
      </c>
      <c r="AY174" s="16" t="s">
        <v>170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83</v>
      </c>
      <c r="BK174" s="137">
        <f>ROUND(I174*H174,2)</f>
        <v>0</v>
      </c>
      <c r="BL174" s="16" t="s">
        <v>198</v>
      </c>
      <c r="BM174" s="136" t="s">
        <v>686</v>
      </c>
    </row>
    <row r="175" spans="2:65" s="12" customFormat="1" ht="10.199999999999999">
      <c r="B175" s="149"/>
      <c r="D175" s="150" t="s">
        <v>601</v>
      </c>
      <c r="E175" s="151" t="s">
        <v>1</v>
      </c>
      <c r="F175" s="152" t="s">
        <v>687</v>
      </c>
      <c r="H175" s="153">
        <v>7.5</v>
      </c>
      <c r="I175" s="154"/>
      <c r="L175" s="149"/>
      <c r="M175" s="155"/>
      <c r="T175" s="156"/>
      <c r="AT175" s="151" t="s">
        <v>601</v>
      </c>
      <c r="AU175" s="151" t="s">
        <v>85</v>
      </c>
      <c r="AV175" s="12" t="s">
        <v>85</v>
      </c>
      <c r="AW175" s="12" t="s">
        <v>31</v>
      </c>
      <c r="AX175" s="12" t="s">
        <v>83</v>
      </c>
      <c r="AY175" s="151" t="s">
        <v>170</v>
      </c>
    </row>
    <row r="176" spans="2:65" s="1" customFormat="1" ht="16.5" customHeight="1">
      <c r="B176" s="31"/>
      <c r="C176" s="125" t="s">
        <v>7</v>
      </c>
      <c r="D176" s="125" t="s">
        <v>171</v>
      </c>
      <c r="E176" s="126" t="s">
        <v>688</v>
      </c>
      <c r="F176" s="127" t="s">
        <v>689</v>
      </c>
      <c r="G176" s="128" t="s">
        <v>174</v>
      </c>
      <c r="H176" s="129">
        <v>31.5</v>
      </c>
      <c r="I176" s="130"/>
      <c r="J176" s="131">
        <f>ROUND(I176*H176,2)</f>
        <v>0</v>
      </c>
      <c r="K176" s="127" t="s">
        <v>632</v>
      </c>
      <c r="L176" s="31"/>
      <c r="M176" s="132" t="s">
        <v>1</v>
      </c>
      <c r="N176" s="133" t="s">
        <v>40</v>
      </c>
      <c r="P176" s="134">
        <f>O176*H176</f>
        <v>0</v>
      </c>
      <c r="Q176" s="134">
        <v>2.0100000000000005E-3</v>
      </c>
      <c r="R176" s="134">
        <f>Q176*H176</f>
        <v>6.331500000000001E-2</v>
      </c>
      <c r="S176" s="134">
        <v>0</v>
      </c>
      <c r="T176" s="135">
        <f>S176*H176</f>
        <v>0</v>
      </c>
      <c r="AR176" s="136" t="s">
        <v>198</v>
      </c>
      <c r="AT176" s="136" t="s">
        <v>171</v>
      </c>
      <c r="AU176" s="136" t="s">
        <v>85</v>
      </c>
      <c r="AY176" s="16" t="s">
        <v>170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6" t="s">
        <v>83</v>
      </c>
      <c r="BK176" s="137">
        <f>ROUND(I176*H176,2)</f>
        <v>0</v>
      </c>
      <c r="BL176" s="16" t="s">
        <v>198</v>
      </c>
      <c r="BM176" s="136" t="s">
        <v>690</v>
      </c>
    </row>
    <row r="177" spans="2:65" s="12" customFormat="1" ht="10.199999999999999">
      <c r="B177" s="149"/>
      <c r="D177" s="150" t="s">
        <v>601</v>
      </c>
      <c r="E177" s="151" t="s">
        <v>1</v>
      </c>
      <c r="F177" s="152" t="s">
        <v>691</v>
      </c>
      <c r="H177" s="153">
        <v>31.5</v>
      </c>
      <c r="I177" s="154"/>
      <c r="L177" s="149"/>
      <c r="M177" s="155"/>
      <c r="T177" s="156"/>
      <c r="AT177" s="151" t="s">
        <v>601</v>
      </c>
      <c r="AU177" s="151" t="s">
        <v>85</v>
      </c>
      <c r="AV177" s="12" t="s">
        <v>85</v>
      </c>
      <c r="AW177" s="12" t="s">
        <v>31</v>
      </c>
      <c r="AX177" s="12" t="s">
        <v>83</v>
      </c>
      <c r="AY177" s="151" t="s">
        <v>170</v>
      </c>
    </row>
    <row r="178" spans="2:65" s="1" customFormat="1" ht="16.5" customHeight="1">
      <c r="B178" s="31"/>
      <c r="C178" s="125" t="s">
        <v>209</v>
      </c>
      <c r="D178" s="125" t="s">
        <v>171</v>
      </c>
      <c r="E178" s="126" t="s">
        <v>692</v>
      </c>
      <c r="F178" s="127" t="s">
        <v>693</v>
      </c>
      <c r="G178" s="128" t="s">
        <v>174</v>
      </c>
      <c r="H178" s="129">
        <v>22.5</v>
      </c>
      <c r="I178" s="130"/>
      <c r="J178" s="131">
        <f>ROUND(I178*H178,2)</f>
        <v>0</v>
      </c>
      <c r="K178" s="127" t="s">
        <v>632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4.8000000000000001E-4</v>
      </c>
      <c r="R178" s="134">
        <f>Q178*H178</f>
        <v>1.0800000000000001E-2</v>
      </c>
      <c r="S178" s="134">
        <v>0</v>
      </c>
      <c r="T178" s="135">
        <f>S178*H178</f>
        <v>0</v>
      </c>
      <c r="AR178" s="136" t="s">
        <v>198</v>
      </c>
      <c r="AT178" s="136" t="s">
        <v>171</v>
      </c>
      <c r="AU178" s="136" t="s">
        <v>85</v>
      </c>
      <c r="AY178" s="16" t="s">
        <v>170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83</v>
      </c>
      <c r="BK178" s="137">
        <f>ROUND(I178*H178,2)</f>
        <v>0</v>
      </c>
      <c r="BL178" s="16" t="s">
        <v>198</v>
      </c>
      <c r="BM178" s="136" t="s">
        <v>694</v>
      </c>
    </row>
    <row r="179" spans="2:65" s="12" customFormat="1" ht="10.199999999999999">
      <c r="B179" s="149"/>
      <c r="D179" s="150" t="s">
        <v>601</v>
      </c>
      <c r="E179" s="151" t="s">
        <v>1</v>
      </c>
      <c r="F179" s="152" t="s">
        <v>695</v>
      </c>
      <c r="H179" s="153">
        <v>22.5</v>
      </c>
      <c r="I179" s="154"/>
      <c r="L179" s="149"/>
      <c r="M179" s="155"/>
      <c r="T179" s="156"/>
      <c r="AT179" s="151" t="s">
        <v>601</v>
      </c>
      <c r="AU179" s="151" t="s">
        <v>85</v>
      </c>
      <c r="AV179" s="12" t="s">
        <v>85</v>
      </c>
      <c r="AW179" s="12" t="s">
        <v>31</v>
      </c>
      <c r="AX179" s="12" t="s">
        <v>83</v>
      </c>
      <c r="AY179" s="151" t="s">
        <v>170</v>
      </c>
    </row>
    <row r="180" spans="2:65" s="1" customFormat="1" ht="16.5" customHeight="1">
      <c r="B180" s="31"/>
      <c r="C180" s="125" t="s">
        <v>247</v>
      </c>
      <c r="D180" s="125" t="s">
        <v>171</v>
      </c>
      <c r="E180" s="126" t="s">
        <v>696</v>
      </c>
      <c r="F180" s="127" t="s">
        <v>697</v>
      </c>
      <c r="G180" s="128" t="s">
        <v>174</v>
      </c>
      <c r="H180" s="129">
        <v>9</v>
      </c>
      <c r="I180" s="130"/>
      <c r="J180" s="131">
        <f>ROUND(I180*H180,2)</f>
        <v>0</v>
      </c>
      <c r="K180" s="127" t="s">
        <v>632</v>
      </c>
      <c r="L180" s="31"/>
      <c r="M180" s="132" t="s">
        <v>1</v>
      </c>
      <c r="N180" s="133" t="s">
        <v>40</v>
      </c>
      <c r="P180" s="134">
        <f>O180*H180</f>
        <v>0</v>
      </c>
      <c r="Q180" s="134">
        <v>2.2399999999999998E-3</v>
      </c>
      <c r="R180" s="134">
        <f>Q180*H180</f>
        <v>2.0159999999999997E-2</v>
      </c>
      <c r="S180" s="134">
        <v>0</v>
      </c>
      <c r="T180" s="135">
        <f>S180*H180</f>
        <v>0</v>
      </c>
      <c r="AR180" s="136" t="s">
        <v>198</v>
      </c>
      <c r="AT180" s="136" t="s">
        <v>171</v>
      </c>
      <c r="AU180" s="136" t="s">
        <v>85</v>
      </c>
      <c r="AY180" s="16" t="s">
        <v>170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6" t="s">
        <v>83</v>
      </c>
      <c r="BK180" s="137">
        <f>ROUND(I180*H180,2)</f>
        <v>0</v>
      </c>
      <c r="BL180" s="16" t="s">
        <v>198</v>
      </c>
      <c r="BM180" s="136" t="s">
        <v>698</v>
      </c>
    </row>
    <row r="181" spans="2:65" s="12" customFormat="1" ht="10.199999999999999">
      <c r="B181" s="149"/>
      <c r="D181" s="150" t="s">
        <v>601</v>
      </c>
      <c r="E181" s="151" t="s">
        <v>1</v>
      </c>
      <c r="F181" s="152" t="s">
        <v>699</v>
      </c>
      <c r="H181" s="153">
        <v>9</v>
      </c>
      <c r="I181" s="154"/>
      <c r="L181" s="149"/>
      <c r="M181" s="155"/>
      <c r="T181" s="156"/>
      <c r="AT181" s="151" t="s">
        <v>601</v>
      </c>
      <c r="AU181" s="151" t="s">
        <v>85</v>
      </c>
      <c r="AV181" s="12" t="s">
        <v>85</v>
      </c>
      <c r="AW181" s="12" t="s">
        <v>31</v>
      </c>
      <c r="AX181" s="12" t="s">
        <v>83</v>
      </c>
      <c r="AY181" s="151" t="s">
        <v>170</v>
      </c>
    </row>
    <row r="182" spans="2:65" s="1" customFormat="1" ht="21.75" customHeight="1">
      <c r="B182" s="31"/>
      <c r="C182" s="125" t="s">
        <v>212</v>
      </c>
      <c r="D182" s="125" t="s">
        <v>171</v>
      </c>
      <c r="E182" s="126" t="s">
        <v>700</v>
      </c>
      <c r="F182" s="127" t="s">
        <v>701</v>
      </c>
      <c r="G182" s="128" t="s">
        <v>594</v>
      </c>
      <c r="H182" s="129">
        <v>12</v>
      </c>
      <c r="I182" s="130"/>
      <c r="J182" s="131">
        <f>ROUND(I182*H182,2)</f>
        <v>0</v>
      </c>
      <c r="K182" s="127" t="s">
        <v>595</v>
      </c>
      <c r="L182" s="31"/>
      <c r="M182" s="132" t="s">
        <v>1</v>
      </c>
      <c r="N182" s="133" t="s">
        <v>40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198</v>
      </c>
      <c r="AT182" s="136" t="s">
        <v>171</v>
      </c>
      <c r="AU182" s="136" t="s">
        <v>85</v>
      </c>
      <c r="AY182" s="16" t="s">
        <v>170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6" t="s">
        <v>83</v>
      </c>
      <c r="BK182" s="137">
        <f>ROUND(I182*H182,2)</f>
        <v>0</v>
      </c>
      <c r="BL182" s="16" t="s">
        <v>198</v>
      </c>
      <c r="BM182" s="136" t="s">
        <v>702</v>
      </c>
    </row>
    <row r="183" spans="2:65" s="1" customFormat="1" ht="21.75" customHeight="1">
      <c r="B183" s="31"/>
      <c r="C183" s="125" t="s">
        <v>254</v>
      </c>
      <c r="D183" s="125" t="s">
        <v>171</v>
      </c>
      <c r="E183" s="126" t="s">
        <v>703</v>
      </c>
      <c r="F183" s="127" t="s">
        <v>704</v>
      </c>
      <c r="G183" s="128" t="s">
        <v>594</v>
      </c>
      <c r="H183" s="129">
        <v>9</v>
      </c>
      <c r="I183" s="130"/>
      <c r="J183" s="131">
        <f>ROUND(I183*H183,2)</f>
        <v>0</v>
      </c>
      <c r="K183" s="127" t="s">
        <v>595</v>
      </c>
      <c r="L183" s="31"/>
      <c r="M183" s="132" t="s">
        <v>1</v>
      </c>
      <c r="N183" s="133" t="s">
        <v>40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198</v>
      </c>
      <c r="AT183" s="136" t="s">
        <v>171</v>
      </c>
      <c r="AU183" s="136" t="s">
        <v>85</v>
      </c>
      <c r="AY183" s="16" t="s">
        <v>170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6" t="s">
        <v>83</v>
      </c>
      <c r="BK183" s="137">
        <f>ROUND(I183*H183,2)</f>
        <v>0</v>
      </c>
      <c r="BL183" s="16" t="s">
        <v>198</v>
      </c>
      <c r="BM183" s="136" t="s">
        <v>705</v>
      </c>
    </row>
    <row r="184" spans="2:65" s="1" customFormat="1" ht="24.15" customHeight="1">
      <c r="B184" s="31"/>
      <c r="C184" s="125" t="s">
        <v>216</v>
      </c>
      <c r="D184" s="125" t="s">
        <v>171</v>
      </c>
      <c r="E184" s="126" t="s">
        <v>706</v>
      </c>
      <c r="F184" s="127" t="s">
        <v>707</v>
      </c>
      <c r="G184" s="128" t="s">
        <v>594</v>
      </c>
      <c r="H184" s="129">
        <v>1</v>
      </c>
      <c r="I184" s="130"/>
      <c r="J184" s="131">
        <f>ROUND(I184*H184,2)</f>
        <v>0</v>
      </c>
      <c r="K184" s="127" t="s">
        <v>632</v>
      </c>
      <c r="L184" s="31"/>
      <c r="M184" s="132" t="s">
        <v>1</v>
      </c>
      <c r="N184" s="133" t="s">
        <v>40</v>
      </c>
      <c r="P184" s="134">
        <f>O184*H184</f>
        <v>0</v>
      </c>
      <c r="Q184" s="134">
        <v>0</v>
      </c>
      <c r="R184" s="134">
        <f>Q184*H184</f>
        <v>0</v>
      </c>
      <c r="S184" s="134">
        <v>4.2849999999999999E-2</v>
      </c>
      <c r="T184" s="135">
        <f>S184*H184</f>
        <v>4.2849999999999999E-2</v>
      </c>
      <c r="AR184" s="136" t="s">
        <v>198</v>
      </c>
      <c r="AT184" s="136" t="s">
        <v>171</v>
      </c>
      <c r="AU184" s="136" t="s">
        <v>85</v>
      </c>
      <c r="AY184" s="16" t="s">
        <v>170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6" t="s">
        <v>83</v>
      </c>
      <c r="BK184" s="137">
        <f>ROUND(I184*H184,2)</f>
        <v>0</v>
      </c>
      <c r="BL184" s="16" t="s">
        <v>198</v>
      </c>
      <c r="BM184" s="136" t="s">
        <v>708</v>
      </c>
    </row>
    <row r="185" spans="2:65" s="1" customFormat="1" ht="37.799999999999997" customHeight="1">
      <c r="B185" s="31"/>
      <c r="C185" s="125" t="s">
        <v>261</v>
      </c>
      <c r="D185" s="125" t="s">
        <v>171</v>
      </c>
      <c r="E185" s="126" t="s">
        <v>709</v>
      </c>
      <c r="F185" s="127" t="s">
        <v>710</v>
      </c>
      <c r="G185" s="128" t="s">
        <v>594</v>
      </c>
      <c r="H185" s="129">
        <v>1</v>
      </c>
      <c r="I185" s="130"/>
      <c r="J185" s="131">
        <f>ROUND(I185*H185,2)</f>
        <v>0</v>
      </c>
      <c r="K185" s="127" t="s">
        <v>632</v>
      </c>
      <c r="L185" s="31"/>
      <c r="M185" s="132" t="s">
        <v>1</v>
      </c>
      <c r="N185" s="133" t="s">
        <v>40</v>
      </c>
      <c r="P185" s="134">
        <f>O185*H185</f>
        <v>0</v>
      </c>
      <c r="Q185" s="134">
        <v>1.5200000000000001E-3</v>
      </c>
      <c r="R185" s="134">
        <f>Q185*H185</f>
        <v>1.5200000000000001E-3</v>
      </c>
      <c r="S185" s="134">
        <v>0</v>
      </c>
      <c r="T185" s="135">
        <f>S185*H185</f>
        <v>0</v>
      </c>
      <c r="AR185" s="136" t="s">
        <v>198</v>
      </c>
      <c r="AT185" s="136" t="s">
        <v>171</v>
      </c>
      <c r="AU185" s="136" t="s">
        <v>85</v>
      </c>
      <c r="AY185" s="16" t="s">
        <v>170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6" t="s">
        <v>83</v>
      </c>
      <c r="BK185" s="137">
        <f>ROUND(I185*H185,2)</f>
        <v>0</v>
      </c>
      <c r="BL185" s="16" t="s">
        <v>198</v>
      </c>
      <c r="BM185" s="136" t="s">
        <v>711</v>
      </c>
    </row>
    <row r="186" spans="2:65" s="12" customFormat="1" ht="10.199999999999999">
      <c r="B186" s="149"/>
      <c r="D186" s="150" t="s">
        <v>601</v>
      </c>
      <c r="E186" s="151" t="s">
        <v>1</v>
      </c>
      <c r="F186" s="152" t="s">
        <v>712</v>
      </c>
      <c r="H186" s="153">
        <v>1</v>
      </c>
      <c r="I186" s="154"/>
      <c r="L186" s="149"/>
      <c r="M186" s="155"/>
      <c r="T186" s="156"/>
      <c r="AT186" s="151" t="s">
        <v>601</v>
      </c>
      <c r="AU186" s="151" t="s">
        <v>85</v>
      </c>
      <c r="AV186" s="12" t="s">
        <v>85</v>
      </c>
      <c r="AW186" s="12" t="s">
        <v>31</v>
      </c>
      <c r="AX186" s="12" t="s">
        <v>83</v>
      </c>
      <c r="AY186" s="151" t="s">
        <v>170</v>
      </c>
    </row>
    <row r="187" spans="2:65" s="1" customFormat="1" ht="24.15" customHeight="1">
      <c r="B187" s="31"/>
      <c r="C187" s="125" t="s">
        <v>219</v>
      </c>
      <c r="D187" s="125" t="s">
        <v>171</v>
      </c>
      <c r="E187" s="126" t="s">
        <v>713</v>
      </c>
      <c r="F187" s="127" t="s">
        <v>714</v>
      </c>
      <c r="G187" s="128" t="s">
        <v>174</v>
      </c>
      <c r="H187" s="129">
        <v>102</v>
      </c>
      <c r="I187" s="130"/>
      <c r="J187" s="131">
        <f>ROUND(I187*H187,2)</f>
        <v>0</v>
      </c>
      <c r="K187" s="127" t="s">
        <v>595</v>
      </c>
      <c r="L187" s="31"/>
      <c r="M187" s="132" t="s">
        <v>1</v>
      </c>
      <c r="N187" s="133" t="s">
        <v>40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198</v>
      </c>
      <c r="AT187" s="136" t="s">
        <v>171</v>
      </c>
      <c r="AU187" s="136" t="s">
        <v>85</v>
      </c>
      <c r="AY187" s="16" t="s">
        <v>170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83</v>
      </c>
      <c r="BK187" s="137">
        <f>ROUND(I187*H187,2)</f>
        <v>0</v>
      </c>
      <c r="BL187" s="16" t="s">
        <v>198</v>
      </c>
      <c r="BM187" s="136" t="s">
        <v>715</v>
      </c>
    </row>
    <row r="188" spans="2:65" s="1" customFormat="1" ht="24.15" customHeight="1">
      <c r="B188" s="31"/>
      <c r="C188" s="125" t="s">
        <v>266</v>
      </c>
      <c r="D188" s="125" t="s">
        <v>171</v>
      </c>
      <c r="E188" s="126" t="s">
        <v>716</v>
      </c>
      <c r="F188" s="127" t="s">
        <v>717</v>
      </c>
      <c r="G188" s="128" t="s">
        <v>718</v>
      </c>
      <c r="H188" s="180"/>
      <c r="I188" s="130"/>
      <c r="J188" s="131">
        <f>ROUND(I188*H188,2)</f>
        <v>0</v>
      </c>
      <c r="K188" s="127" t="s">
        <v>632</v>
      </c>
      <c r="L188" s="31"/>
      <c r="M188" s="132" t="s">
        <v>1</v>
      </c>
      <c r="N188" s="133" t="s">
        <v>40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198</v>
      </c>
      <c r="AT188" s="136" t="s">
        <v>171</v>
      </c>
      <c r="AU188" s="136" t="s">
        <v>85</v>
      </c>
      <c r="AY188" s="16" t="s">
        <v>170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6" t="s">
        <v>83</v>
      </c>
      <c r="BK188" s="137">
        <f>ROUND(I188*H188,2)</f>
        <v>0</v>
      </c>
      <c r="BL188" s="16" t="s">
        <v>198</v>
      </c>
      <c r="BM188" s="136" t="s">
        <v>719</v>
      </c>
    </row>
    <row r="189" spans="2:65" s="1" customFormat="1" ht="16.5" customHeight="1">
      <c r="B189" s="31"/>
      <c r="C189" s="125" t="s">
        <v>223</v>
      </c>
      <c r="D189" s="125" t="s">
        <v>171</v>
      </c>
      <c r="E189" s="126" t="s">
        <v>720</v>
      </c>
      <c r="F189" s="127" t="s">
        <v>721</v>
      </c>
      <c r="G189" s="128" t="s">
        <v>174</v>
      </c>
      <c r="H189" s="129">
        <v>22.5</v>
      </c>
      <c r="I189" s="130"/>
      <c r="J189" s="131">
        <f>ROUND(I189*H189,2)</f>
        <v>0</v>
      </c>
      <c r="K189" s="127" t="s">
        <v>1</v>
      </c>
      <c r="L189" s="31"/>
      <c r="M189" s="132" t="s">
        <v>1</v>
      </c>
      <c r="N189" s="133" t="s">
        <v>40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198</v>
      </c>
      <c r="AT189" s="136" t="s">
        <v>171</v>
      </c>
      <c r="AU189" s="136" t="s">
        <v>85</v>
      </c>
      <c r="AY189" s="16" t="s">
        <v>170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6" t="s">
        <v>83</v>
      </c>
      <c r="BK189" s="137">
        <f>ROUND(I189*H189,2)</f>
        <v>0</v>
      </c>
      <c r="BL189" s="16" t="s">
        <v>198</v>
      </c>
      <c r="BM189" s="136" t="s">
        <v>722</v>
      </c>
    </row>
    <row r="190" spans="2:65" s="12" customFormat="1" ht="10.199999999999999">
      <c r="B190" s="149"/>
      <c r="D190" s="150" t="s">
        <v>601</v>
      </c>
      <c r="E190" s="151" t="s">
        <v>1</v>
      </c>
      <c r="F190" s="152" t="s">
        <v>723</v>
      </c>
      <c r="H190" s="153">
        <v>22.5</v>
      </c>
      <c r="I190" s="154"/>
      <c r="L190" s="149"/>
      <c r="M190" s="155"/>
      <c r="T190" s="156"/>
      <c r="AT190" s="151" t="s">
        <v>601</v>
      </c>
      <c r="AU190" s="151" t="s">
        <v>85</v>
      </c>
      <c r="AV190" s="12" t="s">
        <v>85</v>
      </c>
      <c r="AW190" s="12" t="s">
        <v>31</v>
      </c>
      <c r="AX190" s="12" t="s">
        <v>83</v>
      </c>
      <c r="AY190" s="151" t="s">
        <v>170</v>
      </c>
    </row>
    <row r="191" spans="2:65" s="1" customFormat="1" ht="16.5" customHeight="1">
      <c r="B191" s="31"/>
      <c r="C191" s="125" t="s">
        <v>271</v>
      </c>
      <c r="D191" s="125" t="s">
        <v>171</v>
      </c>
      <c r="E191" s="126" t="s">
        <v>724</v>
      </c>
      <c r="F191" s="127" t="s">
        <v>725</v>
      </c>
      <c r="G191" s="128" t="s">
        <v>174</v>
      </c>
      <c r="H191" s="129">
        <v>6.5</v>
      </c>
      <c r="I191" s="130"/>
      <c r="J191" s="131">
        <f>ROUND(I191*H191,2)</f>
        <v>0</v>
      </c>
      <c r="K191" s="127" t="s">
        <v>1</v>
      </c>
      <c r="L191" s="31"/>
      <c r="M191" s="132" t="s">
        <v>1</v>
      </c>
      <c r="N191" s="133" t="s">
        <v>40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198</v>
      </c>
      <c r="AT191" s="136" t="s">
        <v>171</v>
      </c>
      <c r="AU191" s="136" t="s">
        <v>85</v>
      </c>
      <c r="AY191" s="16" t="s">
        <v>170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83</v>
      </c>
      <c r="BK191" s="137">
        <f>ROUND(I191*H191,2)</f>
        <v>0</v>
      </c>
      <c r="BL191" s="16" t="s">
        <v>198</v>
      </c>
      <c r="BM191" s="136" t="s">
        <v>726</v>
      </c>
    </row>
    <row r="192" spans="2:65" s="12" customFormat="1" ht="10.199999999999999">
      <c r="B192" s="149"/>
      <c r="D192" s="150" t="s">
        <v>601</v>
      </c>
      <c r="E192" s="151" t="s">
        <v>1</v>
      </c>
      <c r="F192" s="152" t="s">
        <v>727</v>
      </c>
      <c r="H192" s="153">
        <v>6.5</v>
      </c>
      <c r="I192" s="154"/>
      <c r="L192" s="149"/>
      <c r="M192" s="155"/>
      <c r="T192" s="156"/>
      <c r="AT192" s="151" t="s">
        <v>601</v>
      </c>
      <c r="AU192" s="151" t="s">
        <v>85</v>
      </c>
      <c r="AV192" s="12" t="s">
        <v>85</v>
      </c>
      <c r="AW192" s="12" t="s">
        <v>31</v>
      </c>
      <c r="AX192" s="12" t="s">
        <v>83</v>
      </c>
      <c r="AY192" s="151" t="s">
        <v>170</v>
      </c>
    </row>
    <row r="193" spans="2:65" s="1" customFormat="1" ht="16.5" customHeight="1">
      <c r="B193" s="31"/>
      <c r="C193" s="125" t="s">
        <v>226</v>
      </c>
      <c r="D193" s="125" t="s">
        <v>171</v>
      </c>
      <c r="E193" s="126" t="s">
        <v>728</v>
      </c>
      <c r="F193" s="127" t="s">
        <v>729</v>
      </c>
      <c r="G193" s="128" t="s">
        <v>174</v>
      </c>
      <c r="H193" s="129">
        <v>2.5</v>
      </c>
      <c r="I193" s="130"/>
      <c r="J193" s="131">
        <f>ROUND(I193*H193,2)</f>
        <v>0</v>
      </c>
      <c r="K193" s="127" t="s">
        <v>1</v>
      </c>
      <c r="L193" s="31"/>
      <c r="M193" s="132" t="s">
        <v>1</v>
      </c>
      <c r="N193" s="133" t="s">
        <v>40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AR193" s="136" t="s">
        <v>198</v>
      </c>
      <c r="AT193" s="136" t="s">
        <v>171</v>
      </c>
      <c r="AU193" s="136" t="s">
        <v>85</v>
      </c>
      <c r="AY193" s="16" t="s">
        <v>170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6" t="s">
        <v>83</v>
      </c>
      <c r="BK193" s="137">
        <f>ROUND(I193*H193,2)</f>
        <v>0</v>
      </c>
      <c r="BL193" s="16" t="s">
        <v>198</v>
      </c>
      <c r="BM193" s="136" t="s">
        <v>730</v>
      </c>
    </row>
    <row r="194" spans="2:65" s="12" customFormat="1" ht="10.199999999999999">
      <c r="B194" s="149"/>
      <c r="D194" s="150" t="s">
        <v>601</v>
      </c>
      <c r="E194" s="151" t="s">
        <v>1</v>
      </c>
      <c r="F194" s="152" t="s">
        <v>731</v>
      </c>
      <c r="H194" s="153">
        <v>2.5</v>
      </c>
      <c r="I194" s="154"/>
      <c r="L194" s="149"/>
      <c r="M194" s="155"/>
      <c r="T194" s="156"/>
      <c r="AT194" s="151" t="s">
        <v>601</v>
      </c>
      <c r="AU194" s="151" t="s">
        <v>85</v>
      </c>
      <c r="AV194" s="12" t="s">
        <v>85</v>
      </c>
      <c r="AW194" s="12" t="s">
        <v>31</v>
      </c>
      <c r="AX194" s="12" t="s">
        <v>83</v>
      </c>
      <c r="AY194" s="151" t="s">
        <v>170</v>
      </c>
    </row>
    <row r="195" spans="2:65" s="1" customFormat="1" ht="24.15" customHeight="1">
      <c r="B195" s="31"/>
      <c r="C195" s="125" t="s">
        <v>279</v>
      </c>
      <c r="D195" s="125" t="s">
        <v>171</v>
      </c>
      <c r="E195" s="126" t="s">
        <v>732</v>
      </c>
      <c r="F195" s="127" t="s">
        <v>733</v>
      </c>
      <c r="G195" s="128" t="s">
        <v>594</v>
      </c>
      <c r="H195" s="129">
        <v>24</v>
      </c>
      <c r="I195" s="130"/>
      <c r="J195" s="131">
        <f>ROUND(I195*H195,2)</f>
        <v>0</v>
      </c>
      <c r="K195" s="127" t="s">
        <v>1</v>
      </c>
      <c r="L195" s="31"/>
      <c r="M195" s="132" t="s">
        <v>1</v>
      </c>
      <c r="N195" s="133" t="s">
        <v>40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198</v>
      </c>
      <c r="AT195" s="136" t="s">
        <v>171</v>
      </c>
      <c r="AU195" s="136" t="s">
        <v>85</v>
      </c>
      <c r="AY195" s="16" t="s">
        <v>170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6" t="s">
        <v>83</v>
      </c>
      <c r="BK195" s="137">
        <f>ROUND(I195*H195,2)</f>
        <v>0</v>
      </c>
      <c r="BL195" s="16" t="s">
        <v>198</v>
      </c>
      <c r="BM195" s="136" t="s">
        <v>734</v>
      </c>
    </row>
    <row r="196" spans="2:65" s="1" customFormat="1" ht="24.15" customHeight="1">
      <c r="B196" s="31"/>
      <c r="C196" s="125" t="s">
        <v>230</v>
      </c>
      <c r="D196" s="125" t="s">
        <v>171</v>
      </c>
      <c r="E196" s="126" t="s">
        <v>735</v>
      </c>
      <c r="F196" s="127" t="s">
        <v>736</v>
      </c>
      <c r="G196" s="128" t="s">
        <v>174</v>
      </c>
      <c r="H196" s="129">
        <v>14.5</v>
      </c>
      <c r="I196" s="130"/>
      <c r="J196" s="131">
        <f>ROUND(I196*H196,2)</f>
        <v>0</v>
      </c>
      <c r="K196" s="127" t="s">
        <v>1</v>
      </c>
      <c r="L196" s="31"/>
      <c r="M196" s="132" t="s">
        <v>1</v>
      </c>
      <c r="N196" s="133" t="s">
        <v>40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198</v>
      </c>
      <c r="AT196" s="136" t="s">
        <v>171</v>
      </c>
      <c r="AU196" s="136" t="s">
        <v>85</v>
      </c>
      <c r="AY196" s="16" t="s">
        <v>170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6" t="s">
        <v>83</v>
      </c>
      <c r="BK196" s="137">
        <f>ROUND(I196*H196,2)</f>
        <v>0</v>
      </c>
      <c r="BL196" s="16" t="s">
        <v>198</v>
      </c>
      <c r="BM196" s="136" t="s">
        <v>737</v>
      </c>
    </row>
    <row r="197" spans="2:65" s="1" customFormat="1" ht="16.5" customHeight="1">
      <c r="B197" s="31"/>
      <c r="C197" s="125" t="s">
        <v>284</v>
      </c>
      <c r="D197" s="125" t="s">
        <v>171</v>
      </c>
      <c r="E197" s="126" t="s">
        <v>738</v>
      </c>
      <c r="F197" s="127" t="s">
        <v>739</v>
      </c>
      <c r="G197" s="128" t="s">
        <v>594</v>
      </c>
      <c r="H197" s="129">
        <v>2</v>
      </c>
      <c r="I197" s="130"/>
      <c r="J197" s="131">
        <f>ROUND(I197*H197,2)</f>
        <v>0</v>
      </c>
      <c r="K197" s="127" t="s">
        <v>1</v>
      </c>
      <c r="L197" s="31"/>
      <c r="M197" s="132" t="s">
        <v>1</v>
      </c>
      <c r="N197" s="133" t="s">
        <v>40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198</v>
      </c>
      <c r="AT197" s="136" t="s">
        <v>171</v>
      </c>
      <c r="AU197" s="136" t="s">
        <v>85</v>
      </c>
      <c r="AY197" s="16" t="s">
        <v>170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6" t="s">
        <v>83</v>
      </c>
      <c r="BK197" s="137">
        <f>ROUND(I197*H197,2)</f>
        <v>0</v>
      </c>
      <c r="BL197" s="16" t="s">
        <v>198</v>
      </c>
      <c r="BM197" s="136" t="s">
        <v>740</v>
      </c>
    </row>
    <row r="198" spans="2:65" s="12" customFormat="1" ht="10.199999999999999">
      <c r="B198" s="149"/>
      <c r="D198" s="150" t="s">
        <v>601</v>
      </c>
      <c r="E198" s="151" t="s">
        <v>1</v>
      </c>
      <c r="F198" s="152" t="s">
        <v>741</v>
      </c>
      <c r="H198" s="153">
        <v>2</v>
      </c>
      <c r="I198" s="154"/>
      <c r="L198" s="149"/>
      <c r="M198" s="155"/>
      <c r="T198" s="156"/>
      <c r="AT198" s="151" t="s">
        <v>601</v>
      </c>
      <c r="AU198" s="151" t="s">
        <v>85</v>
      </c>
      <c r="AV198" s="12" t="s">
        <v>85</v>
      </c>
      <c r="AW198" s="12" t="s">
        <v>31</v>
      </c>
      <c r="AX198" s="12" t="s">
        <v>83</v>
      </c>
      <c r="AY198" s="151" t="s">
        <v>170</v>
      </c>
    </row>
    <row r="199" spans="2:65" s="1" customFormat="1" ht="16.5" customHeight="1">
      <c r="B199" s="31"/>
      <c r="C199" s="125" t="s">
        <v>233</v>
      </c>
      <c r="D199" s="125" t="s">
        <v>171</v>
      </c>
      <c r="E199" s="126" t="s">
        <v>742</v>
      </c>
      <c r="F199" s="127" t="s">
        <v>743</v>
      </c>
      <c r="G199" s="128" t="s">
        <v>594</v>
      </c>
      <c r="H199" s="129">
        <v>3</v>
      </c>
      <c r="I199" s="130"/>
      <c r="J199" s="131">
        <f>ROUND(I199*H199,2)</f>
        <v>0</v>
      </c>
      <c r="K199" s="127" t="s">
        <v>1</v>
      </c>
      <c r="L199" s="31"/>
      <c r="M199" s="132" t="s">
        <v>1</v>
      </c>
      <c r="N199" s="133" t="s">
        <v>40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198</v>
      </c>
      <c r="AT199" s="136" t="s">
        <v>171</v>
      </c>
      <c r="AU199" s="136" t="s">
        <v>85</v>
      </c>
      <c r="AY199" s="16" t="s">
        <v>170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6" t="s">
        <v>83</v>
      </c>
      <c r="BK199" s="137">
        <f>ROUND(I199*H199,2)</f>
        <v>0</v>
      </c>
      <c r="BL199" s="16" t="s">
        <v>198</v>
      </c>
      <c r="BM199" s="136" t="s">
        <v>744</v>
      </c>
    </row>
    <row r="200" spans="2:65" s="12" customFormat="1" ht="10.199999999999999">
      <c r="B200" s="149"/>
      <c r="D200" s="150" t="s">
        <v>601</v>
      </c>
      <c r="E200" s="151" t="s">
        <v>1</v>
      </c>
      <c r="F200" s="152" t="s">
        <v>745</v>
      </c>
      <c r="H200" s="153">
        <v>3</v>
      </c>
      <c r="I200" s="154"/>
      <c r="L200" s="149"/>
      <c r="M200" s="155"/>
      <c r="T200" s="156"/>
      <c r="AT200" s="151" t="s">
        <v>601</v>
      </c>
      <c r="AU200" s="151" t="s">
        <v>85</v>
      </c>
      <c r="AV200" s="12" t="s">
        <v>85</v>
      </c>
      <c r="AW200" s="12" t="s">
        <v>31</v>
      </c>
      <c r="AX200" s="12" t="s">
        <v>83</v>
      </c>
      <c r="AY200" s="151" t="s">
        <v>170</v>
      </c>
    </row>
    <row r="201" spans="2:65" s="1" customFormat="1" ht="16.5" customHeight="1">
      <c r="B201" s="31"/>
      <c r="C201" s="125" t="s">
        <v>291</v>
      </c>
      <c r="D201" s="125" t="s">
        <v>171</v>
      </c>
      <c r="E201" s="126" t="s">
        <v>746</v>
      </c>
      <c r="F201" s="127" t="s">
        <v>747</v>
      </c>
      <c r="G201" s="128" t="s">
        <v>594</v>
      </c>
      <c r="H201" s="129">
        <v>3</v>
      </c>
      <c r="I201" s="130"/>
      <c r="J201" s="131">
        <f>ROUND(I201*H201,2)</f>
        <v>0</v>
      </c>
      <c r="K201" s="127" t="s">
        <v>1</v>
      </c>
      <c r="L201" s="31"/>
      <c r="M201" s="132" t="s">
        <v>1</v>
      </c>
      <c r="N201" s="133" t="s">
        <v>40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198</v>
      </c>
      <c r="AT201" s="136" t="s">
        <v>171</v>
      </c>
      <c r="AU201" s="136" t="s">
        <v>85</v>
      </c>
      <c r="AY201" s="16" t="s">
        <v>170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6" t="s">
        <v>83</v>
      </c>
      <c r="BK201" s="137">
        <f>ROUND(I201*H201,2)</f>
        <v>0</v>
      </c>
      <c r="BL201" s="16" t="s">
        <v>198</v>
      </c>
      <c r="BM201" s="136" t="s">
        <v>748</v>
      </c>
    </row>
    <row r="202" spans="2:65" s="12" customFormat="1" ht="10.199999999999999">
      <c r="B202" s="149"/>
      <c r="D202" s="150" t="s">
        <v>601</v>
      </c>
      <c r="E202" s="151" t="s">
        <v>1</v>
      </c>
      <c r="F202" s="152" t="s">
        <v>749</v>
      </c>
      <c r="H202" s="153">
        <v>3</v>
      </c>
      <c r="I202" s="154"/>
      <c r="L202" s="149"/>
      <c r="M202" s="155"/>
      <c r="T202" s="156"/>
      <c r="AT202" s="151" t="s">
        <v>601</v>
      </c>
      <c r="AU202" s="151" t="s">
        <v>85</v>
      </c>
      <c r="AV202" s="12" t="s">
        <v>85</v>
      </c>
      <c r="AW202" s="12" t="s">
        <v>31</v>
      </c>
      <c r="AX202" s="12" t="s">
        <v>83</v>
      </c>
      <c r="AY202" s="151" t="s">
        <v>170</v>
      </c>
    </row>
    <row r="203" spans="2:65" s="10" customFormat="1" ht="22.8" customHeight="1">
      <c r="B203" s="115"/>
      <c r="D203" s="116" t="s">
        <v>74</v>
      </c>
      <c r="E203" s="147" t="s">
        <v>750</v>
      </c>
      <c r="F203" s="147" t="s">
        <v>751</v>
      </c>
      <c r="I203" s="118"/>
      <c r="J203" s="148">
        <f>BK203</f>
        <v>0</v>
      </c>
      <c r="L203" s="115"/>
      <c r="M203" s="120"/>
      <c r="P203" s="121">
        <f>SUM(P204:P219)</f>
        <v>0</v>
      </c>
      <c r="R203" s="121">
        <f>SUM(R204:R219)</f>
        <v>0.14125999999999997</v>
      </c>
      <c r="T203" s="122">
        <f>SUM(T204:T219)</f>
        <v>0.80400000000000005</v>
      </c>
      <c r="AR203" s="116" t="s">
        <v>85</v>
      </c>
      <c r="AT203" s="123" t="s">
        <v>74</v>
      </c>
      <c r="AU203" s="123" t="s">
        <v>83</v>
      </c>
      <c r="AY203" s="116" t="s">
        <v>170</v>
      </c>
      <c r="BK203" s="124">
        <f>SUM(BK204:BK219)</f>
        <v>0</v>
      </c>
    </row>
    <row r="204" spans="2:65" s="1" customFormat="1" ht="16.5" customHeight="1">
      <c r="B204" s="31"/>
      <c r="C204" s="125" t="s">
        <v>237</v>
      </c>
      <c r="D204" s="125" t="s">
        <v>171</v>
      </c>
      <c r="E204" s="126" t="s">
        <v>752</v>
      </c>
      <c r="F204" s="127" t="s">
        <v>753</v>
      </c>
      <c r="G204" s="128" t="s">
        <v>174</v>
      </c>
      <c r="H204" s="129">
        <v>120</v>
      </c>
      <c r="I204" s="130"/>
      <c r="J204" s="131">
        <f>ROUND(I204*H204,2)</f>
        <v>0</v>
      </c>
      <c r="K204" s="127" t="s">
        <v>632</v>
      </c>
      <c r="L204" s="31"/>
      <c r="M204" s="132" t="s">
        <v>1</v>
      </c>
      <c r="N204" s="133" t="s">
        <v>40</v>
      </c>
      <c r="P204" s="134">
        <f>O204*H204</f>
        <v>0</v>
      </c>
      <c r="Q204" s="134">
        <v>0</v>
      </c>
      <c r="R204" s="134">
        <f>Q204*H204</f>
        <v>0</v>
      </c>
      <c r="S204" s="134">
        <v>6.7000000000000002E-3</v>
      </c>
      <c r="T204" s="135">
        <f>S204*H204</f>
        <v>0.80400000000000005</v>
      </c>
      <c r="AR204" s="136" t="s">
        <v>198</v>
      </c>
      <c r="AT204" s="136" t="s">
        <v>171</v>
      </c>
      <c r="AU204" s="136" t="s">
        <v>85</v>
      </c>
      <c r="AY204" s="16" t="s">
        <v>170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6" t="s">
        <v>83</v>
      </c>
      <c r="BK204" s="137">
        <f>ROUND(I204*H204,2)</f>
        <v>0</v>
      </c>
      <c r="BL204" s="16" t="s">
        <v>198</v>
      </c>
      <c r="BM204" s="136" t="s">
        <v>754</v>
      </c>
    </row>
    <row r="205" spans="2:65" s="1" customFormat="1" ht="24.15" customHeight="1">
      <c r="B205" s="31"/>
      <c r="C205" s="125" t="s">
        <v>298</v>
      </c>
      <c r="D205" s="125" t="s">
        <v>171</v>
      </c>
      <c r="E205" s="126" t="s">
        <v>755</v>
      </c>
      <c r="F205" s="127" t="s">
        <v>756</v>
      </c>
      <c r="G205" s="128" t="s">
        <v>174</v>
      </c>
      <c r="H205" s="129">
        <v>77</v>
      </c>
      <c r="I205" s="130"/>
      <c r="J205" s="131">
        <f>ROUND(I205*H205,2)</f>
        <v>0</v>
      </c>
      <c r="K205" s="127" t="s">
        <v>632</v>
      </c>
      <c r="L205" s="31"/>
      <c r="M205" s="132" t="s">
        <v>1</v>
      </c>
      <c r="N205" s="133" t="s">
        <v>40</v>
      </c>
      <c r="P205" s="134">
        <f>O205*H205</f>
        <v>0</v>
      </c>
      <c r="Q205" s="134">
        <v>9.7999999999999975E-4</v>
      </c>
      <c r="R205" s="134">
        <f>Q205*H205</f>
        <v>7.5459999999999985E-2</v>
      </c>
      <c r="S205" s="134">
        <v>0</v>
      </c>
      <c r="T205" s="135">
        <f>S205*H205</f>
        <v>0</v>
      </c>
      <c r="AR205" s="136" t="s">
        <v>198</v>
      </c>
      <c r="AT205" s="136" t="s">
        <v>171</v>
      </c>
      <c r="AU205" s="136" t="s">
        <v>85</v>
      </c>
      <c r="AY205" s="16" t="s">
        <v>170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6" t="s">
        <v>83</v>
      </c>
      <c r="BK205" s="137">
        <f>ROUND(I205*H205,2)</f>
        <v>0</v>
      </c>
      <c r="BL205" s="16" t="s">
        <v>198</v>
      </c>
      <c r="BM205" s="136" t="s">
        <v>757</v>
      </c>
    </row>
    <row r="206" spans="2:65" s="12" customFormat="1" ht="10.199999999999999">
      <c r="B206" s="149"/>
      <c r="D206" s="150" t="s">
        <v>601</v>
      </c>
      <c r="E206" s="151" t="s">
        <v>1</v>
      </c>
      <c r="F206" s="152" t="s">
        <v>758</v>
      </c>
      <c r="H206" s="153">
        <v>77</v>
      </c>
      <c r="I206" s="154"/>
      <c r="L206" s="149"/>
      <c r="M206" s="155"/>
      <c r="T206" s="156"/>
      <c r="AT206" s="151" t="s">
        <v>601</v>
      </c>
      <c r="AU206" s="151" t="s">
        <v>85</v>
      </c>
      <c r="AV206" s="12" t="s">
        <v>85</v>
      </c>
      <c r="AW206" s="12" t="s">
        <v>31</v>
      </c>
      <c r="AX206" s="12" t="s">
        <v>83</v>
      </c>
      <c r="AY206" s="151" t="s">
        <v>170</v>
      </c>
    </row>
    <row r="207" spans="2:65" s="1" customFormat="1" ht="24.15" customHeight="1">
      <c r="B207" s="31"/>
      <c r="C207" s="125" t="s">
        <v>240</v>
      </c>
      <c r="D207" s="125" t="s">
        <v>171</v>
      </c>
      <c r="E207" s="126" t="s">
        <v>759</v>
      </c>
      <c r="F207" s="127" t="s">
        <v>760</v>
      </c>
      <c r="G207" s="128" t="s">
        <v>174</v>
      </c>
      <c r="H207" s="129">
        <v>19</v>
      </c>
      <c r="I207" s="130"/>
      <c r="J207" s="131">
        <f>ROUND(I207*H207,2)</f>
        <v>0</v>
      </c>
      <c r="K207" s="127" t="s">
        <v>632</v>
      </c>
      <c r="L207" s="31"/>
      <c r="M207" s="132" t="s">
        <v>1</v>
      </c>
      <c r="N207" s="133" t="s">
        <v>40</v>
      </c>
      <c r="P207" s="134">
        <f>O207*H207</f>
        <v>0</v>
      </c>
      <c r="Q207" s="134">
        <v>1.2600000000000001E-3</v>
      </c>
      <c r="R207" s="134">
        <f>Q207*H207</f>
        <v>2.3939999999999999E-2</v>
      </c>
      <c r="S207" s="134">
        <v>0</v>
      </c>
      <c r="T207" s="135">
        <f>S207*H207</f>
        <v>0</v>
      </c>
      <c r="AR207" s="136" t="s">
        <v>198</v>
      </c>
      <c r="AT207" s="136" t="s">
        <v>171</v>
      </c>
      <c r="AU207" s="136" t="s">
        <v>85</v>
      </c>
      <c r="AY207" s="16" t="s">
        <v>170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6" t="s">
        <v>83</v>
      </c>
      <c r="BK207" s="137">
        <f>ROUND(I207*H207,2)</f>
        <v>0</v>
      </c>
      <c r="BL207" s="16" t="s">
        <v>198</v>
      </c>
      <c r="BM207" s="136" t="s">
        <v>761</v>
      </c>
    </row>
    <row r="208" spans="2:65" s="12" customFormat="1" ht="10.199999999999999">
      <c r="B208" s="149"/>
      <c r="D208" s="150" t="s">
        <v>601</v>
      </c>
      <c r="E208" s="151" t="s">
        <v>1</v>
      </c>
      <c r="F208" s="152" t="s">
        <v>762</v>
      </c>
      <c r="H208" s="153">
        <v>19</v>
      </c>
      <c r="I208" s="154"/>
      <c r="L208" s="149"/>
      <c r="M208" s="155"/>
      <c r="T208" s="156"/>
      <c r="AT208" s="151" t="s">
        <v>601</v>
      </c>
      <c r="AU208" s="151" t="s">
        <v>85</v>
      </c>
      <c r="AV208" s="12" t="s">
        <v>85</v>
      </c>
      <c r="AW208" s="12" t="s">
        <v>31</v>
      </c>
      <c r="AX208" s="12" t="s">
        <v>83</v>
      </c>
      <c r="AY208" s="151" t="s">
        <v>170</v>
      </c>
    </row>
    <row r="209" spans="2:65" s="1" customFormat="1" ht="24.15" customHeight="1">
      <c r="B209" s="31"/>
      <c r="C209" s="125" t="s">
        <v>305</v>
      </c>
      <c r="D209" s="125" t="s">
        <v>171</v>
      </c>
      <c r="E209" s="126" t="s">
        <v>763</v>
      </c>
      <c r="F209" s="127" t="s">
        <v>764</v>
      </c>
      <c r="G209" s="128" t="s">
        <v>594</v>
      </c>
      <c r="H209" s="129">
        <v>6</v>
      </c>
      <c r="I209" s="130"/>
      <c r="J209" s="131">
        <f t="shared" ref="J209:J219" si="0">ROUND(I209*H209,2)</f>
        <v>0</v>
      </c>
      <c r="K209" s="127" t="s">
        <v>595</v>
      </c>
      <c r="L209" s="31"/>
      <c r="M209" s="132" t="s">
        <v>1</v>
      </c>
      <c r="N209" s="133" t="s">
        <v>40</v>
      </c>
      <c r="P209" s="134">
        <f t="shared" ref="P209:P219" si="1">O209*H209</f>
        <v>0</v>
      </c>
      <c r="Q209" s="134">
        <v>0</v>
      </c>
      <c r="R209" s="134">
        <f t="shared" ref="R209:R219" si="2">Q209*H209</f>
        <v>0</v>
      </c>
      <c r="S209" s="134">
        <v>0</v>
      </c>
      <c r="T209" s="135">
        <f t="shared" ref="T209:T219" si="3">S209*H209</f>
        <v>0</v>
      </c>
      <c r="AR209" s="136" t="s">
        <v>198</v>
      </c>
      <c r="AT209" s="136" t="s">
        <v>171</v>
      </c>
      <c r="AU209" s="136" t="s">
        <v>85</v>
      </c>
      <c r="AY209" s="16" t="s">
        <v>170</v>
      </c>
      <c r="BE209" s="137">
        <f t="shared" ref="BE209:BE219" si="4">IF(N209="základní",J209,0)</f>
        <v>0</v>
      </c>
      <c r="BF209" s="137">
        <f t="shared" ref="BF209:BF219" si="5">IF(N209="snížená",J209,0)</f>
        <v>0</v>
      </c>
      <c r="BG209" s="137">
        <f t="shared" ref="BG209:BG219" si="6">IF(N209="zákl. přenesená",J209,0)</f>
        <v>0</v>
      </c>
      <c r="BH209" s="137">
        <f t="shared" ref="BH209:BH219" si="7">IF(N209="sníž. přenesená",J209,0)</f>
        <v>0</v>
      </c>
      <c r="BI209" s="137">
        <f t="shared" ref="BI209:BI219" si="8">IF(N209="nulová",J209,0)</f>
        <v>0</v>
      </c>
      <c r="BJ209" s="16" t="s">
        <v>83</v>
      </c>
      <c r="BK209" s="137">
        <f t="shared" ref="BK209:BK219" si="9">ROUND(I209*H209,2)</f>
        <v>0</v>
      </c>
      <c r="BL209" s="16" t="s">
        <v>198</v>
      </c>
      <c r="BM209" s="136" t="s">
        <v>765</v>
      </c>
    </row>
    <row r="210" spans="2:65" s="1" customFormat="1" ht="16.5" customHeight="1">
      <c r="B210" s="31"/>
      <c r="C210" s="125" t="s">
        <v>243</v>
      </c>
      <c r="D210" s="125" t="s">
        <v>171</v>
      </c>
      <c r="E210" s="126" t="s">
        <v>766</v>
      </c>
      <c r="F210" s="127" t="s">
        <v>767</v>
      </c>
      <c r="G210" s="128" t="s">
        <v>768</v>
      </c>
      <c r="H210" s="129">
        <v>10</v>
      </c>
      <c r="I210" s="130"/>
      <c r="J210" s="131">
        <f t="shared" si="0"/>
        <v>0</v>
      </c>
      <c r="K210" s="127" t="s">
        <v>595</v>
      </c>
      <c r="L210" s="31"/>
      <c r="M210" s="132" t="s">
        <v>1</v>
      </c>
      <c r="N210" s="133" t="s">
        <v>40</v>
      </c>
      <c r="P210" s="134">
        <f t="shared" si="1"/>
        <v>0</v>
      </c>
      <c r="Q210" s="134">
        <v>2.5000000000000001E-4</v>
      </c>
      <c r="R210" s="134">
        <f t="shared" si="2"/>
        <v>2.5000000000000001E-3</v>
      </c>
      <c r="S210" s="134">
        <v>0</v>
      </c>
      <c r="T210" s="135">
        <f t="shared" si="3"/>
        <v>0</v>
      </c>
      <c r="AR210" s="136" t="s">
        <v>198</v>
      </c>
      <c r="AT210" s="136" t="s">
        <v>171</v>
      </c>
      <c r="AU210" s="136" t="s">
        <v>85</v>
      </c>
      <c r="AY210" s="16" t="s">
        <v>170</v>
      </c>
      <c r="BE210" s="137">
        <f t="shared" si="4"/>
        <v>0</v>
      </c>
      <c r="BF210" s="137">
        <f t="shared" si="5"/>
        <v>0</v>
      </c>
      <c r="BG210" s="137">
        <f t="shared" si="6"/>
        <v>0</v>
      </c>
      <c r="BH210" s="137">
        <f t="shared" si="7"/>
        <v>0</v>
      </c>
      <c r="BI210" s="137">
        <f t="shared" si="8"/>
        <v>0</v>
      </c>
      <c r="BJ210" s="16" t="s">
        <v>83</v>
      </c>
      <c r="BK210" s="137">
        <f t="shared" si="9"/>
        <v>0</v>
      </c>
      <c r="BL210" s="16" t="s">
        <v>198</v>
      </c>
      <c r="BM210" s="136" t="s">
        <v>769</v>
      </c>
    </row>
    <row r="211" spans="2:65" s="1" customFormat="1" ht="24.15" customHeight="1">
      <c r="B211" s="31"/>
      <c r="C211" s="125" t="s">
        <v>312</v>
      </c>
      <c r="D211" s="125" t="s">
        <v>171</v>
      </c>
      <c r="E211" s="126" t="s">
        <v>770</v>
      </c>
      <c r="F211" s="127" t="s">
        <v>771</v>
      </c>
      <c r="G211" s="128" t="s">
        <v>174</v>
      </c>
      <c r="H211" s="129">
        <v>96</v>
      </c>
      <c r="I211" s="130"/>
      <c r="J211" s="131">
        <f t="shared" si="0"/>
        <v>0</v>
      </c>
      <c r="K211" s="127" t="s">
        <v>595</v>
      </c>
      <c r="L211" s="31"/>
      <c r="M211" s="132" t="s">
        <v>1</v>
      </c>
      <c r="N211" s="133" t="s">
        <v>40</v>
      </c>
      <c r="P211" s="134">
        <f t="shared" si="1"/>
        <v>0</v>
      </c>
      <c r="Q211" s="134">
        <v>4.0000000000000002E-4</v>
      </c>
      <c r="R211" s="134">
        <f t="shared" si="2"/>
        <v>3.8400000000000004E-2</v>
      </c>
      <c r="S211" s="134">
        <v>0</v>
      </c>
      <c r="T211" s="135">
        <f t="shared" si="3"/>
        <v>0</v>
      </c>
      <c r="AR211" s="136" t="s">
        <v>198</v>
      </c>
      <c r="AT211" s="136" t="s">
        <v>171</v>
      </c>
      <c r="AU211" s="136" t="s">
        <v>85</v>
      </c>
      <c r="AY211" s="16" t="s">
        <v>170</v>
      </c>
      <c r="BE211" s="137">
        <f t="shared" si="4"/>
        <v>0</v>
      </c>
      <c r="BF211" s="137">
        <f t="shared" si="5"/>
        <v>0</v>
      </c>
      <c r="BG211" s="137">
        <f t="shared" si="6"/>
        <v>0</v>
      </c>
      <c r="BH211" s="137">
        <f t="shared" si="7"/>
        <v>0</v>
      </c>
      <c r="BI211" s="137">
        <f t="shared" si="8"/>
        <v>0</v>
      </c>
      <c r="BJ211" s="16" t="s">
        <v>83</v>
      </c>
      <c r="BK211" s="137">
        <f t="shared" si="9"/>
        <v>0</v>
      </c>
      <c r="BL211" s="16" t="s">
        <v>198</v>
      </c>
      <c r="BM211" s="136" t="s">
        <v>772</v>
      </c>
    </row>
    <row r="212" spans="2:65" s="1" customFormat="1" ht="21.75" customHeight="1">
      <c r="B212" s="31"/>
      <c r="C212" s="125" t="s">
        <v>246</v>
      </c>
      <c r="D212" s="125" t="s">
        <v>171</v>
      </c>
      <c r="E212" s="126" t="s">
        <v>773</v>
      </c>
      <c r="F212" s="127" t="s">
        <v>774</v>
      </c>
      <c r="G212" s="128" t="s">
        <v>174</v>
      </c>
      <c r="H212" s="129">
        <v>96</v>
      </c>
      <c r="I212" s="130"/>
      <c r="J212" s="131">
        <f t="shared" si="0"/>
        <v>0</v>
      </c>
      <c r="K212" s="127" t="s">
        <v>595</v>
      </c>
      <c r="L212" s="31"/>
      <c r="M212" s="132" t="s">
        <v>1</v>
      </c>
      <c r="N212" s="133" t="s">
        <v>40</v>
      </c>
      <c r="P212" s="134">
        <f t="shared" si="1"/>
        <v>0</v>
      </c>
      <c r="Q212" s="134">
        <v>1.0000000000000001E-5</v>
      </c>
      <c r="R212" s="134">
        <f t="shared" si="2"/>
        <v>9.6000000000000013E-4</v>
      </c>
      <c r="S212" s="134">
        <v>0</v>
      </c>
      <c r="T212" s="135">
        <f t="shared" si="3"/>
        <v>0</v>
      </c>
      <c r="AR212" s="136" t="s">
        <v>198</v>
      </c>
      <c r="AT212" s="136" t="s">
        <v>171</v>
      </c>
      <c r="AU212" s="136" t="s">
        <v>85</v>
      </c>
      <c r="AY212" s="16" t="s">
        <v>170</v>
      </c>
      <c r="BE212" s="137">
        <f t="shared" si="4"/>
        <v>0</v>
      </c>
      <c r="BF212" s="137">
        <f t="shared" si="5"/>
        <v>0</v>
      </c>
      <c r="BG212" s="137">
        <f t="shared" si="6"/>
        <v>0</v>
      </c>
      <c r="BH212" s="137">
        <f t="shared" si="7"/>
        <v>0</v>
      </c>
      <c r="BI212" s="137">
        <f t="shared" si="8"/>
        <v>0</v>
      </c>
      <c r="BJ212" s="16" t="s">
        <v>83</v>
      </c>
      <c r="BK212" s="137">
        <f t="shared" si="9"/>
        <v>0</v>
      </c>
      <c r="BL212" s="16" t="s">
        <v>198</v>
      </c>
      <c r="BM212" s="136" t="s">
        <v>775</v>
      </c>
    </row>
    <row r="213" spans="2:65" s="1" customFormat="1" ht="24.15" customHeight="1">
      <c r="B213" s="31"/>
      <c r="C213" s="125" t="s">
        <v>321</v>
      </c>
      <c r="D213" s="125" t="s">
        <v>171</v>
      </c>
      <c r="E213" s="126" t="s">
        <v>776</v>
      </c>
      <c r="F213" s="127" t="s">
        <v>777</v>
      </c>
      <c r="G213" s="128" t="s">
        <v>718</v>
      </c>
      <c r="H213" s="180"/>
      <c r="I213" s="130"/>
      <c r="J213" s="131">
        <f t="shared" si="0"/>
        <v>0</v>
      </c>
      <c r="K213" s="127" t="s">
        <v>632</v>
      </c>
      <c r="L213" s="31"/>
      <c r="M213" s="132" t="s">
        <v>1</v>
      </c>
      <c r="N213" s="133" t="s">
        <v>40</v>
      </c>
      <c r="P213" s="134">
        <f t="shared" si="1"/>
        <v>0</v>
      </c>
      <c r="Q213" s="134">
        <v>0</v>
      </c>
      <c r="R213" s="134">
        <f t="shared" si="2"/>
        <v>0</v>
      </c>
      <c r="S213" s="134">
        <v>0</v>
      </c>
      <c r="T213" s="135">
        <f t="shared" si="3"/>
        <v>0</v>
      </c>
      <c r="AR213" s="136" t="s">
        <v>198</v>
      </c>
      <c r="AT213" s="136" t="s">
        <v>171</v>
      </c>
      <c r="AU213" s="136" t="s">
        <v>85</v>
      </c>
      <c r="AY213" s="16" t="s">
        <v>170</v>
      </c>
      <c r="BE213" s="137">
        <f t="shared" si="4"/>
        <v>0</v>
      </c>
      <c r="BF213" s="137">
        <f t="shared" si="5"/>
        <v>0</v>
      </c>
      <c r="BG213" s="137">
        <f t="shared" si="6"/>
        <v>0</v>
      </c>
      <c r="BH213" s="137">
        <f t="shared" si="7"/>
        <v>0</v>
      </c>
      <c r="BI213" s="137">
        <f t="shared" si="8"/>
        <v>0</v>
      </c>
      <c r="BJ213" s="16" t="s">
        <v>83</v>
      </c>
      <c r="BK213" s="137">
        <f t="shared" si="9"/>
        <v>0</v>
      </c>
      <c r="BL213" s="16" t="s">
        <v>198</v>
      </c>
      <c r="BM213" s="136" t="s">
        <v>778</v>
      </c>
    </row>
    <row r="214" spans="2:65" s="1" customFormat="1" ht="16.5" customHeight="1">
      <c r="B214" s="31"/>
      <c r="C214" s="125" t="s">
        <v>250</v>
      </c>
      <c r="D214" s="125" t="s">
        <v>171</v>
      </c>
      <c r="E214" s="126" t="s">
        <v>779</v>
      </c>
      <c r="F214" s="127" t="s">
        <v>780</v>
      </c>
      <c r="G214" s="128" t="s">
        <v>566</v>
      </c>
      <c r="H214" s="129">
        <v>1</v>
      </c>
      <c r="I214" s="130"/>
      <c r="J214" s="131">
        <f t="shared" si="0"/>
        <v>0</v>
      </c>
      <c r="K214" s="127" t="s">
        <v>1</v>
      </c>
      <c r="L214" s="31"/>
      <c r="M214" s="132" t="s">
        <v>1</v>
      </c>
      <c r="N214" s="133" t="s">
        <v>40</v>
      </c>
      <c r="P214" s="134">
        <f t="shared" si="1"/>
        <v>0</v>
      </c>
      <c r="Q214" s="134">
        <v>0</v>
      </c>
      <c r="R214" s="134">
        <f t="shared" si="2"/>
        <v>0</v>
      </c>
      <c r="S214" s="134">
        <v>0</v>
      </c>
      <c r="T214" s="135">
        <f t="shared" si="3"/>
        <v>0</v>
      </c>
      <c r="AR214" s="136" t="s">
        <v>198</v>
      </c>
      <c r="AT214" s="136" t="s">
        <v>171</v>
      </c>
      <c r="AU214" s="136" t="s">
        <v>85</v>
      </c>
      <c r="AY214" s="16" t="s">
        <v>170</v>
      </c>
      <c r="BE214" s="137">
        <f t="shared" si="4"/>
        <v>0</v>
      </c>
      <c r="BF214" s="137">
        <f t="shared" si="5"/>
        <v>0</v>
      </c>
      <c r="BG214" s="137">
        <f t="shared" si="6"/>
        <v>0</v>
      </c>
      <c r="BH214" s="137">
        <f t="shared" si="7"/>
        <v>0</v>
      </c>
      <c r="BI214" s="137">
        <f t="shared" si="8"/>
        <v>0</v>
      </c>
      <c r="BJ214" s="16" t="s">
        <v>83</v>
      </c>
      <c r="BK214" s="137">
        <f t="shared" si="9"/>
        <v>0</v>
      </c>
      <c r="BL214" s="16" t="s">
        <v>198</v>
      </c>
      <c r="BM214" s="136" t="s">
        <v>781</v>
      </c>
    </row>
    <row r="215" spans="2:65" s="1" customFormat="1" ht="16.5" customHeight="1">
      <c r="B215" s="31"/>
      <c r="C215" s="125" t="s">
        <v>328</v>
      </c>
      <c r="D215" s="125" t="s">
        <v>171</v>
      </c>
      <c r="E215" s="126" t="s">
        <v>782</v>
      </c>
      <c r="F215" s="127" t="s">
        <v>783</v>
      </c>
      <c r="G215" s="128" t="s">
        <v>594</v>
      </c>
      <c r="H215" s="129">
        <v>1</v>
      </c>
      <c r="I215" s="130"/>
      <c r="J215" s="131">
        <f t="shared" si="0"/>
        <v>0</v>
      </c>
      <c r="K215" s="127" t="s">
        <v>1</v>
      </c>
      <c r="L215" s="31"/>
      <c r="M215" s="132" t="s">
        <v>1</v>
      </c>
      <c r="N215" s="133" t="s">
        <v>40</v>
      </c>
      <c r="P215" s="134">
        <f t="shared" si="1"/>
        <v>0</v>
      </c>
      <c r="Q215" s="134">
        <v>0</v>
      </c>
      <c r="R215" s="134">
        <f t="shared" si="2"/>
        <v>0</v>
      </c>
      <c r="S215" s="134">
        <v>0</v>
      </c>
      <c r="T215" s="135">
        <f t="shared" si="3"/>
        <v>0</v>
      </c>
      <c r="AR215" s="136" t="s">
        <v>198</v>
      </c>
      <c r="AT215" s="136" t="s">
        <v>171</v>
      </c>
      <c r="AU215" s="136" t="s">
        <v>85</v>
      </c>
      <c r="AY215" s="16" t="s">
        <v>170</v>
      </c>
      <c r="BE215" s="137">
        <f t="shared" si="4"/>
        <v>0</v>
      </c>
      <c r="BF215" s="137">
        <f t="shared" si="5"/>
        <v>0</v>
      </c>
      <c r="BG215" s="137">
        <f t="shared" si="6"/>
        <v>0</v>
      </c>
      <c r="BH215" s="137">
        <f t="shared" si="7"/>
        <v>0</v>
      </c>
      <c r="BI215" s="137">
        <f t="shared" si="8"/>
        <v>0</v>
      </c>
      <c r="BJ215" s="16" t="s">
        <v>83</v>
      </c>
      <c r="BK215" s="137">
        <f t="shared" si="9"/>
        <v>0</v>
      </c>
      <c r="BL215" s="16" t="s">
        <v>198</v>
      </c>
      <c r="BM215" s="136" t="s">
        <v>784</v>
      </c>
    </row>
    <row r="216" spans="2:65" s="1" customFormat="1" ht="24.15" customHeight="1">
      <c r="B216" s="31"/>
      <c r="C216" s="125" t="s">
        <v>253</v>
      </c>
      <c r="D216" s="125" t="s">
        <v>171</v>
      </c>
      <c r="E216" s="126" t="s">
        <v>785</v>
      </c>
      <c r="F216" s="127" t="s">
        <v>786</v>
      </c>
      <c r="G216" s="128" t="s">
        <v>594</v>
      </c>
      <c r="H216" s="129">
        <v>8</v>
      </c>
      <c r="I216" s="130"/>
      <c r="J216" s="131">
        <f t="shared" si="0"/>
        <v>0</v>
      </c>
      <c r="K216" s="127" t="s">
        <v>1</v>
      </c>
      <c r="L216" s="31"/>
      <c r="M216" s="132" t="s">
        <v>1</v>
      </c>
      <c r="N216" s="133" t="s">
        <v>40</v>
      </c>
      <c r="P216" s="134">
        <f t="shared" si="1"/>
        <v>0</v>
      </c>
      <c r="Q216" s="134">
        <v>0</v>
      </c>
      <c r="R216" s="134">
        <f t="shared" si="2"/>
        <v>0</v>
      </c>
      <c r="S216" s="134">
        <v>0</v>
      </c>
      <c r="T216" s="135">
        <f t="shared" si="3"/>
        <v>0</v>
      </c>
      <c r="AR216" s="136" t="s">
        <v>198</v>
      </c>
      <c r="AT216" s="136" t="s">
        <v>171</v>
      </c>
      <c r="AU216" s="136" t="s">
        <v>85</v>
      </c>
      <c r="AY216" s="16" t="s">
        <v>170</v>
      </c>
      <c r="BE216" s="137">
        <f t="shared" si="4"/>
        <v>0</v>
      </c>
      <c r="BF216" s="137">
        <f t="shared" si="5"/>
        <v>0</v>
      </c>
      <c r="BG216" s="137">
        <f t="shared" si="6"/>
        <v>0</v>
      </c>
      <c r="BH216" s="137">
        <f t="shared" si="7"/>
        <v>0</v>
      </c>
      <c r="BI216" s="137">
        <f t="shared" si="8"/>
        <v>0</v>
      </c>
      <c r="BJ216" s="16" t="s">
        <v>83</v>
      </c>
      <c r="BK216" s="137">
        <f t="shared" si="9"/>
        <v>0</v>
      </c>
      <c r="BL216" s="16" t="s">
        <v>198</v>
      </c>
      <c r="BM216" s="136" t="s">
        <v>787</v>
      </c>
    </row>
    <row r="217" spans="2:65" s="1" customFormat="1" ht="24.15" customHeight="1">
      <c r="B217" s="31"/>
      <c r="C217" s="125" t="s">
        <v>335</v>
      </c>
      <c r="D217" s="125" t="s">
        <v>171</v>
      </c>
      <c r="E217" s="126" t="s">
        <v>788</v>
      </c>
      <c r="F217" s="127" t="s">
        <v>789</v>
      </c>
      <c r="G217" s="128" t="s">
        <v>594</v>
      </c>
      <c r="H217" s="129">
        <v>1</v>
      </c>
      <c r="I217" s="130"/>
      <c r="J217" s="131">
        <f t="shared" si="0"/>
        <v>0</v>
      </c>
      <c r="K217" s="127" t="s">
        <v>1</v>
      </c>
      <c r="L217" s="31"/>
      <c r="M217" s="132" t="s">
        <v>1</v>
      </c>
      <c r="N217" s="133" t="s">
        <v>40</v>
      </c>
      <c r="P217" s="134">
        <f t="shared" si="1"/>
        <v>0</v>
      </c>
      <c r="Q217" s="134">
        <v>0</v>
      </c>
      <c r="R217" s="134">
        <f t="shared" si="2"/>
        <v>0</v>
      </c>
      <c r="S217" s="134">
        <v>0</v>
      </c>
      <c r="T217" s="135">
        <f t="shared" si="3"/>
        <v>0</v>
      </c>
      <c r="AR217" s="136" t="s">
        <v>198</v>
      </c>
      <c r="AT217" s="136" t="s">
        <v>171</v>
      </c>
      <c r="AU217" s="136" t="s">
        <v>85</v>
      </c>
      <c r="AY217" s="16" t="s">
        <v>170</v>
      </c>
      <c r="BE217" s="137">
        <f t="shared" si="4"/>
        <v>0</v>
      </c>
      <c r="BF217" s="137">
        <f t="shared" si="5"/>
        <v>0</v>
      </c>
      <c r="BG217" s="137">
        <f t="shared" si="6"/>
        <v>0</v>
      </c>
      <c r="BH217" s="137">
        <f t="shared" si="7"/>
        <v>0</v>
      </c>
      <c r="BI217" s="137">
        <f t="shared" si="8"/>
        <v>0</v>
      </c>
      <c r="BJ217" s="16" t="s">
        <v>83</v>
      </c>
      <c r="BK217" s="137">
        <f t="shared" si="9"/>
        <v>0</v>
      </c>
      <c r="BL217" s="16" t="s">
        <v>198</v>
      </c>
      <c r="BM217" s="136" t="s">
        <v>790</v>
      </c>
    </row>
    <row r="218" spans="2:65" s="1" customFormat="1" ht="16.5" customHeight="1">
      <c r="B218" s="31"/>
      <c r="C218" s="125" t="s">
        <v>257</v>
      </c>
      <c r="D218" s="125" t="s">
        <v>171</v>
      </c>
      <c r="E218" s="126" t="s">
        <v>791</v>
      </c>
      <c r="F218" s="127" t="s">
        <v>792</v>
      </c>
      <c r="G218" s="128" t="s">
        <v>594</v>
      </c>
      <c r="H218" s="129">
        <v>4</v>
      </c>
      <c r="I218" s="130"/>
      <c r="J218" s="131">
        <f t="shared" si="0"/>
        <v>0</v>
      </c>
      <c r="K218" s="127" t="s">
        <v>1</v>
      </c>
      <c r="L218" s="31"/>
      <c r="M218" s="132" t="s">
        <v>1</v>
      </c>
      <c r="N218" s="133" t="s">
        <v>40</v>
      </c>
      <c r="P218" s="134">
        <f t="shared" si="1"/>
        <v>0</v>
      </c>
      <c r="Q218" s="134">
        <v>0</v>
      </c>
      <c r="R218" s="134">
        <f t="shared" si="2"/>
        <v>0</v>
      </c>
      <c r="S218" s="134">
        <v>0</v>
      </c>
      <c r="T218" s="135">
        <f t="shared" si="3"/>
        <v>0</v>
      </c>
      <c r="AR218" s="136" t="s">
        <v>198</v>
      </c>
      <c r="AT218" s="136" t="s">
        <v>171</v>
      </c>
      <c r="AU218" s="136" t="s">
        <v>85</v>
      </c>
      <c r="AY218" s="16" t="s">
        <v>170</v>
      </c>
      <c r="BE218" s="137">
        <f t="shared" si="4"/>
        <v>0</v>
      </c>
      <c r="BF218" s="137">
        <f t="shared" si="5"/>
        <v>0</v>
      </c>
      <c r="BG218" s="137">
        <f t="shared" si="6"/>
        <v>0</v>
      </c>
      <c r="BH218" s="137">
        <f t="shared" si="7"/>
        <v>0</v>
      </c>
      <c r="BI218" s="137">
        <f t="shared" si="8"/>
        <v>0</v>
      </c>
      <c r="BJ218" s="16" t="s">
        <v>83</v>
      </c>
      <c r="BK218" s="137">
        <f t="shared" si="9"/>
        <v>0</v>
      </c>
      <c r="BL218" s="16" t="s">
        <v>198</v>
      </c>
      <c r="BM218" s="136" t="s">
        <v>793</v>
      </c>
    </row>
    <row r="219" spans="2:65" s="1" customFormat="1" ht="24.15" customHeight="1">
      <c r="B219" s="31"/>
      <c r="C219" s="125" t="s">
        <v>344</v>
      </c>
      <c r="D219" s="125" t="s">
        <v>171</v>
      </c>
      <c r="E219" s="126" t="s">
        <v>794</v>
      </c>
      <c r="F219" s="127" t="s">
        <v>795</v>
      </c>
      <c r="G219" s="128" t="s">
        <v>174</v>
      </c>
      <c r="H219" s="129">
        <v>16</v>
      </c>
      <c r="I219" s="130"/>
      <c r="J219" s="131">
        <f t="shared" si="0"/>
        <v>0</v>
      </c>
      <c r="K219" s="127" t="s">
        <v>1</v>
      </c>
      <c r="L219" s="31"/>
      <c r="M219" s="132" t="s">
        <v>1</v>
      </c>
      <c r="N219" s="133" t="s">
        <v>40</v>
      </c>
      <c r="P219" s="134">
        <f t="shared" si="1"/>
        <v>0</v>
      </c>
      <c r="Q219" s="134">
        <v>0</v>
      </c>
      <c r="R219" s="134">
        <f t="shared" si="2"/>
        <v>0</v>
      </c>
      <c r="S219" s="134">
        <v>0</v>
      </c>
      <c r="T219" s="135">
        <f t="shared" si="3"/>
        <v>0</v>
      </c>
      <c r="AR219" s="136" t="s">
        <v>198</v>
      </c>
      <c r="AT219" s="136" t="s">
        <v>171</v>
      </c>
      <c r="AU219" s="136" t="s">
        <v>85</v>
      </c>
      <c r="AY219" s="16" t="s">
        <v>170</v>
      </c>
      <c r="BE219" s="137">
        <f t="shared" si="4"/>
        <v>0</v>
      </c>
      <c r="BF219" s="137">
        <f t="shared" si="5"/>
        <v>0</v>
      </c>
      <c r="BG219" s="137">
        <f t="shared" si="6"/>
        <v>0</v>
      </c>
      <c r="BH219" s="137">
        <f t="shared" si="7"/>
        <v>0</v>
      </c>
      <c r="BI219" s="137">
        <f t="shared" si="8"/>
        <v>0</v>
      </c>
      <c r="BJ219" s="16" t="s">
        <v>83</v>
      </c>
      <c r="BK219" s="137">
        <f t="shared" si="9"/>
        <v>0</v>
      </c>
      <c r="BL219" s="16" t="s">
        <v>198</v>
      </c>
      <c r="BM219" s="136" t="s">
        <v>796</v>
      </c>
    </row>
    <row r="220" spans="2:65" s="10" customFormat="1" ht="22.8" customHeight="1">
      <c r="B220" s="115"/>
      <c r="D220" s="116" t="s">
        <v>74</v>
      </c>
      <c r="E220" s="147" t="s">
        <v>797</v>
      </c>
      <c r="F220" s="147" t="s">
        <v>798</v>
      </c>
      <c r="I220" s="118"/>
      <c r="J220" s="148">
        <f>BK220</f>
        <v>0</v>
      </c>
      <c r="L220" s="115"/>
      <c r="M220" s="120"/>
      <c r="P220" s="121">
        <f>SUM(P221:P289)</f>
        <v>0</v>
      </c>
      <c r="R220" s="121">
        <f>SUM(R221:R289)</f>
        <v>0.32607999999999998</v>
      </c>
      <c r="T220" s="122">
        <f>SUM(T221:T289)</f>
        <v>0.48321999999999998</v>
      </c>
      <c r="AR220" s="116" t="s">
        <v>85</v>
      </c>
      <c r="AT220" s="123" t="s">
        <v>74</v>
      </c>
      <c r="AU220" s="123" t="s">
        <v>83</v>
      </c>
      <c r="AY220" s="116" t="s">
        <v>170</v>
      </c>
      <c r="BK220" s="124">
        <f>SUM(BK221:BK289)</f>
        <v>0</v>
      </c>
    </row>
    <row r="221" spans="2:65" s="1" customFormat="1" ht="16.5" customHeight="1">
      <c r="B221" s="31"/>
      <c r="C221" s="125" t="s">
        <v>260</v>
      </c>
      <c r="D221" s="125" t="s">
        <v>171</v>
      </c>
      <c r="E221" s="126" t="s">
        <v>799</v>
      </c>
      <c r="F221" s="127" t="s">
        <v>800</v>
      </c>
      <c r="G221" s="128" t="s">
        <v>566</v>
      </c>
      <c r="H221" s="129">
        <v>8</v>
      </c>
      <c r="I221" s="130"/>
      <c r="J221" s="131">
        <f>ROUND(I221*H221,2)</f>
        <v>0</v>
      </c>
      <c r="K221" s="127" t="s">
        <v>632</v>
      </c>
      <c r="L221" s="31"/>
      <c r="M221" s="132" t="s">
        <v>1</v>
      </c>
      <c r="N221" s="133" t="s">
        <v>40</v>
      </c>
      <c r="P221" s="134">
        <f>O221*H221</f>
        <v>0</v>
      </c>
      <c r="Q221" s="134">
        <v>0</v>
      </c>
      <c r="R221" s="134">
        <f>Q221*H221</f>
        <v>0</v>
      </c>
      <c r="S221" s="134">
        <v>3.4200000000000001E-2</v>
      </c>
      <c r="T221" s="135">
        <f>S221*H221</f>
        <v>0.27360000000000001</v>
      </c>
      <c r="AR221" s="136" t="s">
        <v>198</v>
      </c>
      <c r="AT221" s="136" t="s">
        <v>171</v>
      </c>
      <c r="AU221" s="136" t="s">
        <v>85</v>
      </c>
      <c r="AY221" s="16" t="s">
        <v>170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6" t="s">
        <v>83</v>
      </c>
      <c r="BK221" s="137">
        <f>ROUND(I221*H221,2)</f>
        <v>0</v>
      </c>
      <c r="BL221" s="16" t="s">
        <v>198</v>
      </c>
      <c r="BM221" s="136" t="s">
        <v>801</v>
      </c>
    </row>
    <row r="222" spans="2:65" s="1" customFormat="1" ht="24.15" customHeight="1">
      <c r="B222" s="31"/>
      <c r="C222" s="125" t="s">
        <v>351</v>
      </c>
      <c r="D222" s="125" t="s">
        <v>171</v>
      </c>
      <c r="E222" s="126" t="s">
        <v>802</v>
      </c>
      <c r="F222" s="127" t="s">
        <v>803</v>
      </c>
      <c r="G222" s="128" t="s">
        <v>566</v>
      </c>
      <c r="H222" s="129">
        <v>7</v>
      </c>
      <c r="I222" s="130"/>
      <c r="J222" s="131">
        <f>ROUND(I222*H222,2)</f>
        <v>0</v>
      </c>
      <c r="K222" s="127" t="s">
        <v>595</v>
      </c>
      <c r="L222" s="31"/>
      <c r="M222" s="132" t="s">
        <v>1</v>
      </c>
      <c r="N222" s="133" t="s">
        <v>40</v>
      </c>
      <c r="P222" s="134">
        <f>O222*H222</f>
        <v>0</v>
      </c>
      <c r="Q222" s="134">
        <v>1.6969999999999999E-2</v>
      </c>
      <c r="R222" s="134">
        <f>Q222*H222</f>
        <v>0.11878999999999999</v>
      </c>
      <c r="S222" s="134">
        <v>0</v>
      </c>
      <c r="T222" s="135">
        <f>S222*H222</f>
        <v>0</v>
      </c>
      <c r="AR222" s="136" t="s">
        <v>198</v>
      </c>
      <c r="AT222" s="136" t="s">
        <v>171</v>
      </c>
      <c r="AU222" s="136" t="s">
        <v>85</v>
      </c>
      <c r="AY222" s="16" t="s">
        <v>170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6" t="s">
        <v>83</v>
      </c>
      <c r="BK222" s="137">
        <f>ROUND(I222*H222,2)</f>
        <v>0</v>
      </c>
      <c r="BL222" s="16" t="s">
        <v>198</v>
      </c>
      <c r="BM222" s="136" t="s">
        <v>804</v>
      </c>
    </row>
    <row r="223" spans="2:65" s="1" customFormat="1" ht="27">
      <c r="B223" s="31"/>
      <c r="D223" s="150" t="s">
        <v>805</v>
      </c>
      <c r="F223" s="181" t="s">
        <v>806</v>
      </c>
      <c r="I223" s="182"/>
      <c r="L223" s="31"/>
      <c r="M223" s="183"/>
      <c r="T223" s="55"/>
      <c r="AT223" s="16" t="s">
        <v>805</v>
      </c>
      <c r="AU223" s="16" t="s">
        <v>85</v>
      </c>
    </row>
    <row r="224" spans="2:65" s="12" customFormat="1" ht="10.199999999999999">
      <c r="B224" s="149"/>
      <c r="D224" s="150" t="s">
        <v>601</v>
      </c>
      <c r="E224" s="151" t="s">
        <v>1</v>
      </c>
      <c r="F224" s="152" t="s">
        <v>807</v>
      </c>
      <c r="H224" s="153">
        <v>7</v>
      </c>
      <c r="I224" s="154"/>
      <c r="L224" s="149"/>
      <c r="M224" s="155"/>
      <c r="T224" s="156"/>
      <c r="AT224" s="151" t="s">
        <v>601</v>
      </c>
      <c r="AU224" s="151" t="s">
        <v>85</v>
      </c>
      <c r="AV224" s="12" t="s">
        <v>85</v>
      </c>
      <c r="AW224" s="12" t="s">
        <v>31</v>
      </c>
      <c r="AX224" s="12" t="s">
        <v>83</v>
      </c>
      <c r="AY224" s="151" t="s">
        <v>170</v>
      </c>
    </row>
    <row r="225" spans="2:65" s="1" customFormat="1" ht="16.5" customHeight="1">
      <c r="B225" s="31"/>
      <c r="C225" s="125" t="s">
        <v>262</v>
      </c>
      <c r="D225" s="125" t="s">
        <v>171</v>
      </c>
      <c r="E225" s="126" t="s">
        <v>808</v>
      </c>
      <c r="F225" s="127" t="s">
        <v>809</v>
      </c>
      <c r="G225" s="128" t="s">
        <v>594</v>
      </c>
      <c r="H225" s="129">
        <v>8</v>
      </c>
      <c r="I225" s="130"/>
      <c r="J225" s="131">
        <f>ROUND(I225*H225,2)</f>
        <v>0</v>
      </c>
      <c r="K225" s="127" t="s">
        <v>1</v>
      </c>
      <c r="L225" s="31"/>
      <c r="M225" s="132" t="s">
        <v>1</v>
      </c>
      <c r="N225" s="133" t="s">
        <v>40</v>
      </c>
      <c r="P225" s="134">
        <f>O225*H225</f>
        <v>0</v>
      </c>
      <c r="Q225" s="134">
        <v>2.0000000000000001E-4</v>
      </c>
      <c r="R225" s="134">
        <f>Q225*H225</f>
        <v>1.6000000000000001E-3</v>
      </c>
      <c r="S225" s="134">
        <v>2.0000000000000001E-4</v>
      </c>
      <c r="T225" s="135">
        <f>S225*H225</f>
        <v>1.6000000000000001E-3</v>
      </c>
      <c r="AR225" s="136" t="s">
        <v>175</v>
      </c>
      <c r="AT225" s="136" t="s">
        <v>171</v>
      </c>
      <c r="AU225" s="136" t="s">
        <v>85</v>
      </c>
      <c r="AY225" s="16" t="s">
        <v>170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6" t="s">
        <v>83</v>
      </c>
      <c r="BK225" s="137">
        <f>ROUND(I225*H225,2)</f>
        <v>0</v>
      </c>
      <c r="BL225" s="16" t="s">
        <v>175</v>
      </c>
      <c r="BM225" s="136" t="s">
        <v>810</v>
      </c>
    </row>
    <row r="226" spans="2:65" s="1" customFormat="1" ht="16.5" customHeight="1">
      <c r="B226" s="31"/>
      <c r="C226" s="157" t="s">
        <v>358</v>
      </c>
      <c r="D226" s="157" t="s">
        <v>315</v>
      </c>
      <c r="E226" s="158" t="s">
        <v>811</v>
      </c>
      <c r="F226" s="159" t="s">
        <v>812</v>
      </c>
      <c r="G226" s="160" t="s">
        <v>594</v>
      </c>
      <c r="H226" s="161">
        <v>8</v>
      </c>
      <c r="I226" s="162"/>
      <c r="J226" s="163">
        <f>ROUND(I226*H226,2)</f>
        <v>0</v>
      </c>
      <c r="K226" s="159" t="s">
        <v>1</v>
      </c>
      <c r="L226" s="164"/>
      <c r="M226" s="165" t="s">
        <v>1</v>
      </c>
      <c r="N226" s="166" t="s">
        <v>40</v>
      </c>
      <c r="P226" s="134">
        <f>O226*H226</f>
        <v>0</v>
      </c>
      <c r="Q226" s="134">
        <v>1.5E-3</v>
      </c>
      <c r="R226" s="134">
        <f>Q226*H226</f>
        <v>1.2E-2</v>
      </c>
      <c r="S226" s="134">
        <v>0</v>
      </c>
      <c r="T226" s="135">
        <f>S226*H226</f>
        <v>0</v>
      </c>
      <c r="AR226" s="136" t="s">
        <v>185</v>
      </c>
      <c r="AT226" s="136" t="s">
        <v>315</v>
      </c>
      <c r="AU226" s="136" t="s">
        <v>85</v>
      </c>
      <c r="AY226" s="16" t="s">
        <v>170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6" t="s">
        <v>83</v>
      </c>
      <c r="BK226" s="137">
        <f>ROUND(I226*H226,2)</f>
        <v>0</v>
      </c>
      <c r="BL226" s="16" t="s">
        <v>175</v>
      </c>
      <c r="BM226" s="136" t="s">
        <v>813</v>
      </c>
    </row>
    <row r="227" spans="2:65" s="1" customFormat="1" ht="24.15" customHeight="1">
      <c r="B227" s="31"/>
      <c r="C227" s="125" t="s">
        <v>265</v>
      </c>
      <c r="D227" s="125" t="s">
        <v>171</v>
      </c>
      <c r="E227" s="126" t="s">
        <v>814</v>
      </c>
      <c r="F227" s="127" t="s">
        <v>815</v>
      </c>
      <c r="G227" s="128" t="s">
        <v>566</v>
      </c>
      <c r="H227" s="129">
        <v>1</v>
      </c>
      <c r="I227" s="130"/>
      <c r="J227" s="131">
        <f>ROUND(I227*H227,2)</f>
        <v>0</v>
      </c>
      <c r="K227" s="127" t="s">
        <v>632</v>
      </c>
      <c r="L227" s="31"/>
      <c r="M227" s="132" t="s">
        <v>1</v>
      </c>
      <c r="N227" s="133" t="s">
        <v>40</v>
      </c>
      <c r="P227" s="134">
        <f>O227*H227</f>
        <v>0</v>
      </c>
      <c r="Q227" s="134">
        <v>0</v>
      </c>
      <c r="R227" s="134">
        <f>Q227*H227</f>
        <v>0</v>
      </c>
      <c r="S227" s="134">
        <v>2.8400000000000005E-2</v>
      </c>
      <c r="T227" s="135">
        <f>S227*H227</f>
        <v>2.8400000000000005E-2</v>
      </c>
      <c r="AR227" s="136" t="s">
        <v>198</v>
      </c>
      <c r="AT227" s="136" t="s">
        <v>171</v>
      </c>
      <c r="AU227" s="136" t="s">
        <v>85</v>
      </c>
      <c r="AY227" s="16" t="s">
        <v>170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6" t="s">
        <v>83</v>
      </c>
      <c r="BK227" s="137">
        <f>ROUND(I227*H227,2)</f>
        <v>0</v>
      </c>
      <c r="BL227" s="16" t="s">
        <v>198</v>
      </c>
      <c r="BM227" s="136" t="s">
        <v>816</v>
      </c>
    </row>
    <row r="228" spans="2:65" s="1" customFormat="1" ht="16.5" customHeight="1">
      <c r="B228" s="31"/>
      <c r="C228" s="125" t="s">
        <v>365</v>
      </c>
      <c r="D228" s="125" t="s">
        <v>171</v>
      </c>
      <c r="E228" s="126" t="s">
        <v>817</v>
      </c>
      <c r="F228" s="127" t="s">
        <v>818</v>
      </c>
      <c r="G228" s="128" t="s">
        <v>566</v>
      </c>
      <c r="H228" s="129">
        <v>7</v>
      </c>
      <c r="I228" s="130"/>
      <c r="J228" s="131">
        <f>ROUND(I228*H228,2)</f>
        <v>0</v>
      </c>
      <c r="K228" s="127" t="s">
        <v>632</v>
      </c>
      <c r="L228" s="31"/>
      <c r="M228" s="132" t="s">
        <v>1</v>
      </c>
      <c r="N228" s="133" t="s">
        <v>40</v>
      </c>
      <c r="P228" s="134">
        <f>O228*H228</f>
        <v>0</v>
      </c>
      <c r="Q228" s="134">
        <v>0</v>
      </c>
      <c r="R228" s="134">
        <f>Q228*H228</f>
        <v>0</v>
      </c>
      <c r="S228" s="134">
        <v>1.9460000000000002E-2</v>
      </c>
      <c r="T228" s="135">
        <f>S228*H228</f>
        <v>0.13622000000000001</v>
      </c>
      <c r="AR228" s="136" t="s">
        <v>198</v>
      </c>
      <c r="AT228" s="136" t="s">
        <v>171</v>
      </c>
      <c r="AU228" s="136" t="s">
        <v>85</v>
      </c>
      <c r="AY228" s="16" t="s">
        <v>170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6" t="s">
        <v>83</v>
      </c>
      <c r="BK228" s="137">
        <f>ROUND(I228*H228,2)</f>
        <v>0</v>
      </c>
      <c r="BL228" s="16" t="s">
        <v>198</v>
      </c>
      <c r="BM228" s="136" t="s">
        <v>819</v>
      </c>
    </row>
    <row r="229" spans="2:65" s="1" customFormat="1" ht="24.15" customHeight="1">
      <c r="B229" s="31"/>
      <c r="C229" s="125" t="s">
        <v>269</v>
      </c>
      <c r="D229" s="125" t="s">
        <v>171</v>
      </c>
      <c r="E229" s="126" t="s">
        <v>820</v>
      </c>
      <c r="F229" s="127" t="s">
        <v>821</v>
      </c>
      <c r="G229" s="128" t="s">
        <v>566</v>
      </c>
      <c r="H229" s="129">
        <v>3</v>
      </c>
      <c r="I229" s="130"/>
      <c r="J229" s="131">
        <f>ROUND(I229*H229,2)</f>
        <v>0</v>
      </c>
      <c r="K229" s="127" t="s">
        <v>595</v>
      </c>
      <c r="L229" s="31"/>
      <c r="M229" s="132" t="s">
        <v>1</v>
      </c>
      <c r="N229" s="133" t="s">
        <v>40</v>
      </c>
      <c r="P229" s="134">
        <f>O229*H229</f>
        <v>0</v>
      </c>
      <c r="Q229" s="134">
        <v>2.0729999999999998E-2</v>
      </c>
      <c r="R229" s="134">
        <f>Q229*H229</f>
        <v>6.2189999999999995E-2</v>
      </c>
      <c r="S229" s="134">
        <v>0</v>
      </c>
      <c r="T229" s="135">
        <f>S229*H229</f>
        <v>0</v>
      </c>
      <c r="AR229" s="136" t="s">
        <v>198</v>
      </c>
      <c r="AT229" s="136" t="s">
        <v>171</v>
      </c>
      <c r="AU229" s="136" t="s">
        <v>85</v>
      </c>
      <c r="AY229" s="16" t="s">
        <v>170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6" t="s">
        <v>83</v>
      </c>
      <c r="BK229" s="137">
        <f>ROUND(I229*H229,2)</f>
        <v>0</v>
      </c>
      <c r="BL229" s="16" t="s">
        <v>198</v>
      </c>
      <c r="BM229" s="136" t="s">
        <v>822</v>
      </c>
    </row>
    <row r="230" spans="2:65" s="1" customFormat="1" ht="36">
      <c r="B230" s="31"/>
      <c r="D230" s="150" t="s">
        <v>805</v>
      </c>
      <c r="F230" s="181" t="s">
        <v>823</v>
      </c>
      <c r="I230" s="182"/>
      <c r="L230" s="31"/>
      <c r="M230" s="183"/>
      <c r="T230" s="55"/>
      <c r="AT230" s="16" t="s">
        <v>805</v>
      </c>
      <c r="AU230" s="16" t="s">
        <v>85</v>
      </c>
    </row>
    <row r="231" spans="2:65" s="12" customFormat="1" ht="10.199999999999999">
      <c r="B231" s="149"/>
      <c r="D231" s="150" t="s">
        <v>601</v>
      </c>
      <c r="E231" s="151" t="s">
        <v>1</v>
      </c>
      <c r="F231" s="152" t="s">
        <v>824</v>
      </c>
      <c r="H231" s="153">
        <v>3</v>
      </c>
      <c r="I231" s="154"/>
      <c r="L231" s="149"/>
      <c r="M231" s="155"/>
      <c r="T231" s="156"/>
      <c r="AT231" s="151" t="s">
        <v>601</v>
      </c>
      <c r="AU231" s="151" t="s">
        <v>85</v>
      </c>
      <c r="AV231" s="12" t="s">
        <v>85</v>
      </c>
      <c r="AW231" s="12" t="s">
        <v>31</v>
      </c>
      <c r="AX231" s="12" t="s">
        <v>83</v>
      </c>
      <c r="AY231" s="151" t="s">
        <v>170</v>
      </c>
    </row>
    <row r="232" spans="2:65" s="1" customFormat="1" ht="24.15" customHeight="1">
      <c r="B232" s="31"/>
      <c r="C232" s="125" t="s">
        <v>372</v>
      </c>
      <c r="D232" s="125" t="s">
        <v>171</v>
      </c>
      <c r="E232" s="126" t="s">
        <v>825</v>
      </c>
      <c r="F232" s="127" t="s">
        <v>826</v>
      </c>
      <c r="G232" s="128" t="s">
        <v>566</v>
      </c>
      <c r="H232" s="129">
        <v>1</v>
      </c>
      <c r="I232" s="130"/>
      <c r="J232" s="131">
        <f>ROUND(I232*H232,2)</f>
        <v>0</v>
      </c>
      <c r="K232" s="127" t="s">
        <v>1</v>
      </c>
      <c r="L232" s="31"/>
      <c r="M232" s="132" t="s">
        <v>1</v>
      </c>
      <c r="N232" s="133" t="s">
        <v>40</v>
      </c>
      <c r="P232" s="134">
        <f>O232*H232</f>
        <v>0</v>
      </c>
      <c r="Q232" s="134">
        <v>4.1900000000000001E-3</v>
      </c>
      <c r="R232" s="134">
        <f>Q232*H232</f>
        <v>4.1900000000000001E-3</v>
      </c>
      <c r="S232" s="134">
        <v>0</v>
      </c>
      <c r="T232" s="135">
        <f>S232*H232</f>
        <v>0</v>
      </c>
      <c r="AR232" s="136" t="s">
        <v>198</v>
      </c>
      <c r="AT232" s="136" t="s">
        <v>171</v>
      </c>
      <c r="AU232" s="136" t="s">
        <v>85</v>
      </c>
      <c r="AY232" s="16" t="s">
        <v>170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6" t="s">
        <v>83</v>
      </c>
      <c r="BK232" s="137">
        <f>ROUND(I232*H232,2)</f>
        <v>0</v>
      </c>
      <c r="BL232" s="16" t="s">
        <v>198</v>
      </c>
      <c r="BM232" s="136" t="s">
        <v>827</v>
      </c>
    </row>
    <row r="233" spans="2:65" s="12" customFormat="1" ht="10.199999999999999">
      <c r="B233" s="149"/>
      <c r="D233" s="150" t="s">
        <v>601</v>
      </c>
      <c r="E233" s="151" t="s">
        <v>1</v>
      </c>
      <c r="F233" s="152" t="s">
        <v>828</v>
      </c>
      <c r="H233" s="153">
        <v>1</v>
      </c>
      <c r="I233" s="154"/>
      <c r="L233" s="149"/>
      <c r="M233" s="155"/>
      <c r="T233" s="156"/>
      <c r="AT233" s="151" t="s">
        <v>601</v>
      </c>
      <c r="AU233" s="151" t="s">
        <v>85</v>
      </c>
      <c r="AV233" s="12" t="s">
        <v>85</v>
      </c>
      <c r="AW233" s="12" t="s">
        <v>31</v>
      </c>
      <c r="AX233" s="12" t="s">
        <v>83</v>
      </c>
      <c r="AY233" s="151" t="s">
        <v>170</v>
      </c>
    </row>
    <row r="234" spans="2:65" s="1" customFormat="1" ht="16.5" customHeight="1">
      <c r="B234" s="31"/>
      <c r="C234" s="157" t="s">
        <v>270</v>
      </c>
      <c r="D234" s="157" t="s">
        <v>315</v>
      </c>
      <c r="E234" s="158" t="s">
        <v>829</v>
      </c>
      <c r="F234" s="159" t="s">
        <v>830</v>
      </c>
      <c r="G234" s="160" t="s">
        <v>594</v>
      </c>
      <c r="H234" s="161">
        <v>1</v>
      </c>
      <c r="I234" s="162"/>
      <c r="J234" s="163">
        <f>ROUND(I234*H234,2)</f>
        <v>0</v>
      </c>
      <c r="K234" s="159" t="s">
        <v>1</v>
      </c>
      <c r="L234" s="164"/>
      <c r="M234" s="165" t="s">
        <v>1</v>
      </c>
      <c r="N234" s="166" t="s">
        <v>40</v>
      </c>
      <c r="P234" s="134">
        <f>O234*H234</f>
        <v>0</v>
      </c>
      <c r="Q234" s="134">
        <v>1.6500000000000001E-2</v>
      </c>
      <c r="R234" s="134">
        <f>Q234*H234</f>
        <v>1.6500000000000001E-2</v>
      </c>
      <c r="S234" s="134">
        <v>0</v>
      </c>
      <c r="T234" s="135">
        <f>S234*H234</f>
        <v>0</v>
      </c>
      <c r="AR234" s="136" t="s">
        <v>185</v>
      </c>
      <c r="AT234" s="136" t="s">
        <v>315</v>
      </c>
      <c r="AU234" s="136" t="s">
        <v>85</v>
      </c>
      <c r="AY234" s="16" t="s">
        <v>170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6" t="s">
        <v>83</v>
      </c>
      <c r="BK234" s="137">
        <f>ROUND(I234*H234,2)</f>
        <v>0</v>
      </c>
      <c r="BL234" s="16" t="s">
        <v>175</v>
      </c>
      <c r="BM234" s="136" t="s">
        <v>831</v>
      </c>
    </row>
    <row r="235" spans="2:65" s="12" customFormat="1" ht="10.199999999999999">
      <c r="B235" s="149"/>
      <c r="D235" s="150" t="s">
        <v>601</v>
      </c>
      <c r="E235" s="151" t="s">
        <v>1</v>
      </c>
      <c r="F235" s="152" t="s">
        <v>828</v>
      </c>
      <c r="H235" s="153">
        <v>1</v>
      </c>
      <c r="I235" s="154"/>
      <c r="L235" s="149"/>
      <c r="M235" s="155"/>
      <c r="T235" s="156"/>
      <c r="AT235" s="151" t="s">
        <v>601</v>
      </c>
      <c r="AU235" s="151" t="s">
        <v>85</v>
      </c>
      <c r="AV235" s="12" t="s">
        <v>85</v>
      </c>
      <c r="AW235" s="12" t="s">
        <v>31</v>
      </c>
      <c r="AX235" s="12" t="s">
        <v>83</v>
      </c>
      <c r="AY235" s="151" t="s">
        <v>170</v>
      </c>
    </row>
    <row r="236" spans="2:65" s="1" customFormat="1" ht="24.15" customHeight="1">
      <c r="B236" s="31"/>
      <c r="C236" s="157" t="s">
        <v>380</v>
      </c>
      <c r="D236" s="157" t="s">
        <v>315</v>
      </c>
      <c r="E236" s="158" t="s">
        <v>832</v>
      </c>
      <c r="F236" s="159" t="s">
        <v>833</v>
      </c>
      <c r="G236" s="160" t="s">
        <v>594</v>
      </c>
      <c r="H236" s="161">
        <v>1</v>
      </c>
      <c r="I236" s="162"/>
      <c r="J236" s="163">
        <f>ROUND(I236*H236,2)</f>
        <v>0</v>
      </c>
      <c r="K236" s="159" t="s">
        <v>1</v>
      </c>
      <c r="L236" s="164"/>
      <c r="M236" s="165" t="s">
        <v>1</v>
      </c>
      <c r="N236" s="166" t="s">
        <v>40</v>
      </c>
      <c r="P236" s="134">
        <f>O236*H236</f>
        <v>0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AR236" s="136" t="s">
        <v>185</v>
      </c>
      <c r="AT236" s="136" t="s">
        <v>315</v>
      </c>
      <c r="AU236" s="136" t="s">
        <v>85</v>
      </c>
      <c r="AY236" s="16" t="s">
        <v>170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6" t="s">
        <v>83</v>
      </c>
      <c r="BK236" s="137">
        <f>ROUND(I236*H236,2)</f>
        <v>0</v>
      </c>
      <c r="BL236" s="16" t="s">
        <v>175</v>
      </c>
      <c r="BM236" s="136" t="s">
        <v>834</v>
      </c>
    </row>
    <row r="237" spans="2:65" s="12" customFormat="1" ht="10.199999999999999">
      <c r="B237" s="149"/>
      <c r="D237" s="150" t="s">
        <v>601</v>
      </c>
      <c r="E237" s="151" t="s">
        <v>1</v>
      </c>
      <c r="F237" s="152" t="s">
        <v>828</v>
      </c>
      <c r="H237" s="153">
        <v>1</v>
      </c>
      <c r="I237" s="154"/>
      <c r="L237" s="149"/>
      <c r="M237" s="155"/>
      <c r="T237" s="156"/>
      <c r="AT237" s="151" t="s">
        <v>601</v>
      </c>
      <c r="AU237" s="151" t="s">
        <v>85</v>
      </c>
      <c r="AV237" s="12" t="s">
        <v>85</v>
      </c>
      <c r="AW237" s="12" t="s">
        <v>31</v>
      </c>
      <c r="AX237" s="12" t="s">
        <v>83</v>
      </c>
      <c r="AY237" s="151" t="s">
        <v>170</v>
      </c>
    </row>
    <row r="238" spans="2:65" s="1" customFormat="1" ht="24.15" customHeight="1">
      <c r="B238" s="31"/>
      <c r="C238" s="157" t="s">
        <v>275</v>
      </c>
      <c r="D238" s="157" t="s">
        <v>315</v>
      </c>
      <c r="E238" s="158" t="s">
        <v>835</v>
      </c>
      <c r="F238" s="159" t="s">
        <v>836</v>
      </c>
      <c r="G238" s="160" t="s">
        <v>594</v>
      </c>
      <c r="H238" s="161">
        <v>1</v>
      </c>
      <c r="I238" s="162"/>
      <c r="J238" s="163">
        <f>ROUND(I238*H238,2)</f>
        <v>0</v>
      </c>
      <c r="K238" s="159" t="s">
        <v>1</v>
      </c>
      <c r="L238" s="164"/>
      <c r="M238" s="165" t="s">
        <v>1</v>
      </c>
      <c r="N238" s="166" t="s">
        <v>40</v>
      </c>
      <c r="P238" s="134">
        <f>O238*H238</f>
        <v>0</v>
      </c>
      <c r="Q238" s="134">
        <v>1.6500000000000001E-2</v>
      </c>
      <c r="R238" s="134">
        <f>Q238*H238</f>
        <v>1.6500000000000001E-2</v>
      </c>
      <c r="S238" s="134">
        <v>0</v>
      </c>
      <c r="T238" s="135">
        <f>S238*H238</f>
        <v>0</v>
      </c>
      <c r="AR238" s="136" t="s">
        <v>185</v>
      </c>
      <c r="AT238" s="136" t="s">
        <v>315</v>
      </c>
      <c r="AU238" s="136" t="s">
        <v>85</v>
      </c>
      <c r="AY238" s="16" t="s">
        <v>170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6" t="s">
        <v>83</v>
      </c>
      <c r="BK238" s="137">
        <f>ROUND(I238*H238,2)</f>
        <v>0</v>
      </c>
      <c r="BL238" s="16" t="s">
        <v>175</v>
      </c>
      <c r="BM238" s="136" t="s">
        <v>837</v>
      </c>
    </row>
    <row r="239" spans="2:65" s="12" customFormat="1" ht="10.199999999999999">
      <c r="B239" s="149"/>
      <c r="D239" s="150" t="s">
        <v>601</v>
      </c>
      <c r="E239" s="151" t="s">
        <v>1</v>
      </c>
      <c r="F239" s="152" t="s">
        <v>828</v>
      </c>
      <c r="H239" s="153">
        <v>1</v>
      </c>
      <c r="I239" s="154"/>
      <c r="L239" s="149"/>
      <c r="M239" s="155"/>
      <c r="T239" s="156"/>
      <c r="AT239" s="151" t="s">
        <v>601</v>
      </c>
      <c r="AU239" s="151" t="s">
        <v>85</v>
      </c>
      <c r="AV239" s="12" t="s">
        <v>85</v>
      </c>
      <c r="AW239" s="12" t="s">
        <v>31</v>
      </c>
      <c r="AX239" s="12" t="s">
        <v>83</v>
      </c>
      <c r="AY239" s="151" t="s">
        <v>170</v>
      </c>
    </row>
    <row r="240" spans="2:65" s="1" customFormat="1" ht="21.75" customHeight="1">
      <c r="B240" s="31"/>
      <c r="C240" s="125" t="s">
        <v>387</v>
      </c>
      <c r="D240" s="125" t="s">
        <v>171</v>
      </c>
      <c r="E240" s="126" t="s">
        <v>838</v>
      </c>
      <c r="F240" s="127" t="s">
        <v>839</v>
      </c>
      <c r="G240" s="128" t="s">
        <v>566</v>
      </c>
      <c r="H240" s="129">
        <v>1</v>
      </c>
      <c r="I240" s="130"/>
      <c r="J240" s="131">
        <f>ROUND(I240*H240,2)</f>
        <v>0</v>
      </c>
      <c r="K240" s="127" t="s">
        <v>632</v>
      </c>
      <c r="L240" s="31"/>
      <c r="M240" s="132" t="s">
        <v>1</v>
      </c>
      <c r="N240" s="133" t="s">
        <v>40</v>
      </c>
      <c r="P240" s="134">
        <f>O240*H240</f>
        <v>0</v>
      </c>
      <c r="Q240" s="134">
        <v>0</v>
      </c>
      <c r="R240" s="134">
        <f>Q240*H240</f>
        <v>0</v>
      </c>
      <c r="S240" s="134">
        <v>2.4500000000000001E-2</v>
      </c>
      <c r="T240" s="135">
        <f>S240*H240</f>
        <v>2.4500000000000001E-2</v>
      </c>
      <c r="AR240" s="136" t="s">
        <v>198</v>
      </c>
      <c r="AT240" s="136" t="s">
        <v>171</v>
      </c>
      <c r="AU240" s="136" t="s">
        <v>85</v>
      </c>
      <c r="AY240" s="16" t="s">
        <v>170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6" t="s">
        <v>83</v>
      </c>
      <c r="BK240" s="137">
        <f>ROUND(I240*H240,2)</f>
        <v>0</v>
      </c>
      <c r="BL240" s="16" t="s">
        <v>198</v>
      </c>
      <c r="BM240" s="136" t="s">
        <v>840</v>
      </c>
    </row>
    <row r="241" spans="2:65" s="1" customFormat="1" ht="16.5" customHeight="1">
      <c r="B241" s="31"/>
      <c r="C241" s="125" t="s">
        <v>278</v>
      </c>
      <c r="D241" s="125" t="s">
        <v>171</v>
      </c>
      <c r="E241" s="126" t="s">
        <v>841</v>
      </c>
      <c r="F241" s="127" t="s">
        <v>842</v>
      </c>
      <c r="G241" s="128" t="s">
        <v>566</v>
      </c>
      <c r="H241" s="129">
        <v>1</v>
      </c>
      <c r="I241" s="130"/>
      <c r="J241" s="131">
        <f>ROUND(I241*H241,2)</f>
        <v>0</v>
      </c>
      <c r="K241" s="127" t="s">
        <v>632</v>
      </c>
      <c r="L241" s="31"/>
      <c r="M241" s="132" t="s">
        <v>1</v>
      </c>
      <c r="N241" s="133" t="s">
        <v>40</v>
      </c>
      <c r="P241" s="134">
        <f>O241*H241</f>
        <v>0</v>
      </c>
      <c r="Q241" s="134">
        <v>0</v>
      </c>
      <c r="R241" s="134">
        <f>Q241*H241</f>
        <v>0</v>
      </c>
      <c r="S241" s="134">
        <v>1.8800000000000001E-2</v>
      </c>
      <c r="T241" s="135">
        <f>S241*H241</f>
        <v>1.8800000000000001E-2</v>
      </c>
      <c r="AR241" s="136" t="s">
        <v>198</v>
      </c>
      <c r="AT241" s="136" t="s">
        <v>171</v>
      </c>
      <c r="AU241" s="136" t="s">
        <v>85</v>
      </c>
      <c r="AY241" s="16" t="s">
        <v>170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6" t="s">
        <v>83</v>
      </c>
      <c r="BK241" s="137">
        <f>ROUND(I241*H241,2)</f>
        <v>0</v>
      </c>
      <c r="BL241" s="16" t="s">
        <v>198</v>
      </c>
      <c r="BM241" s="136" t="s">
        <v>843</v>
      </c>
    </row>
    <row r="242" spans="2:65" s="1" customFormat="1" ht="16.5" customHeight="1">
      <c r="B242" s="31"/>
      <c r="C242" s="125" t="s">
        <v>394</v>
      </c>
      <c r="D242" s="125" t="s">
        <v>171</v>
      </c>
      <c r="E242" s="126" t="s">
        <v>844</v>
      </c>
      <c r="F242" s="127" t="s">
        <v>845</v>
      </c>
      <c r="G242" s="128" t="s">
        <v>566</v>
      </c>
      <c r="H242" s="129">
        <v>3</v>
      </c>
      <c r="I242" s="130"/>
      <c r="J242" s="131">
        <f>ROUND(I242*H242,2)</f>
        <v>0</v>
      </c>
      <c r="K242" s="127" t="s">
        <v>595</v>
      </c>
      <c r="L242" s="31"/>
      <c r="M242" s="132" t="s">
        <v>1</v>
      </c>
      <c r="N242" s="133" t="s">
        <v>40</v>
      </c>
      <c r="P242" s="134">
        <f>O242*H242</f>
        <v>0</v>
      </c>
      <c r="Q242" s="134">
        <v>1.8400000000000003E-3</v>
      </c>
      <c r="R242" s="134">
        <f>Q242*H242</f>
        <v>5.5200000000000006E-3</v>
      </c>
      <c r="S242" s="134">
        <v>0</v>
      </c>
      <c r="T242" s="135">
        <f>S242*H242</f>
        <v>0</v>
      </c>
      <c r="AR242" s="136" t="s">
        <v>198</v>
      </c>
      <c r="AT242" s="136" t="s">
        <v>171</v>
      </c>
      <c r="AU242" s="136" t="s">
        <v>85</v>
      </c>
      <c r="AY242" s="16" t="s">
        <v>170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6" t="s">
        <v>83</v>
      </c>
      <c r="BK242" s="137">
        <f>ROUND(I242*H242,2)</f>
        <v>0</v>
      </c>
      <c r="BL242" s="16" t="s">
        <v>198</v>
      </c>
      <c r="BM242" s="136" t="s">
        <v>846</v>
      </c>
    </row>
    <row r="243" spans="2:65" s="1" customFormat="1" ht="18">
      <c r="B243" s="31"/>
      <c r="D243" s="150" t="s">
        <v>805</v>
      </c>
      <c r="F243" s="181" t="s">
        <v>847</v>
      </c>
      <c r="I243" s="182"/>
      <c r="L243" s="31"/>
      <c r="M243" s="183"/>
      <c r="T243" s="55"/>
      <c r="AT243" s="16" t="s">
        <v>805</v>
      </c>
      <c r="AU243" s="16" t="s">
        <v>85</v>
      </c>
    </row>
    <row r="244" spans="2:65" s="12" customFormat="1" ht="10.199999999999999">
      <c r="B244" s="149"/>
      <c r="D244" s="150" t="s">
        <v>601</v>
      </c>
      <c r="E244" s="151" t="s">
        <v>1</v>
      </c>
      <c r="F244" s="152" t="s">
        <v>848</v>
      </c>
      <c r="H244" s="153">
        <v>3</v>
      </c>
      <c r="I244" s="154"/>
      <c r="L244" s="149"/>
      <c r="M244" s="155"/>
      <c r="T244" s="156"/>
      <c r="AT244" s="151" t="s">
        <v>601</v>
      </c>
      <c r="AU244" s="151" t="s">
        <v>85</v>
      </c>
      <c r="AV244" s="12" t="s">
        <v>85</v>
      </c>
      <c r="AW244" s="12" t="s">
        <v>31</v>
      </c>
      <c r="AX244" s="12" t="s">
        <v>83</v>
      </c>
      <c r="AY244" s="151" t="s">
        <v>170</v>
      </c>
    </row>
    <row r="245" spans="2:65" s="1" customFormat="1" ht="24.15" customHeight="1">
      <c r="B245" s="31"/>
      <c r="C245" s="125" t="s">
        <v>282</v>
      </c>
      <c r="D245" s="125" t="s">
        <v>171</v>
      </c>
      <c r="E245" s="126" t="s">
        <v>849</v>
      </c>
      <c r="F245" s="127" t="s">
        <v>850</v>
      </c>
      <c r="G245" s="128" t="s">
        <v>594</v>
      </c>
      <c r="H245" s="129">
        <v>1</v>
      </c>
      <c r="I245" s="130"/>
      <c r="J245" s="131">
        <f>ROUND(I245*H245,2)</f>
        <v>0</v>
      </c>
      <c r="K245" s="127" t="s">
        <v>595</v>
      </c>
      <c r="L245" s="31"/>
      <c r="M245" s="132" t="s">
        <v>1</v>
      </c>
      <c r="N245" s="133" t="s">
        <v>40</v>
      </c>
      <c r="P245" s="134">
        <f>O245*H245</f>
        <v>0</v>
      </c>
      <c r="Q245" s="134">
        <v>1.6000000000000001E-4</v>
      </c>
      <c r="R245" s="134">
        <f>Q245*H245</f>
        <v>1.6000000000000001E-4</v>
      </c>
      <c r="S245" s="134">
        <v>0</v>
      </c>
      <c r="T245" s="135">
        <f>S245*H245</f>
        <v>0</v>
      </c>
      <c r="AR245" s="136" t="s">
        <v>198</v>
      </c>
      <c r="AT245" s="136" t="s">
        <v>171</v>
      </c>
      <c r="AU245" s="136" t="s">
        <v>85</v>
      </c>
      <c r="AY245" s="16" t="s">
        <v>170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6" t="s">
        <v>83</v>
      </c>
      <c r="BK245" s="137">
        <f>ROUND(I245*H245,2)</f>
        <v>0</v>
      </c>
      <c r="BL245" s="16" t="s">
        <v>198</v>
      </c>
      <c r="BM245" s="136" t="s">
        <v>851</v>
      </c>
    </row>
    <row r="246" spans="2:65" s="12" customFormat="1" ht="10.199999999999999">
      <c r="B246" s="149"/>
      <c r="D246" s="150" t="s">
        <v>601</v>
      </c>
      <c r="E246" s="151" t="s">
        <v>1</v>
      </c>
      <c r="F246" s="152" t="s">
        <v>828</v>
      </c>
      <c r="H246" s="153">
        <v>1</v>
      </c>
      <c r="I246" s="154"/>
      <c r="L246" s="149"/>
      <c r="M246" s="155"/>
      <c r="T246" s="156"/>
      <c r="AT246" s="151" t="s">
        <v>601</v>
      </c>
      <c r="AU246" s="151" t="s">
        <v>85</v>
      </c>
      <c r="AV246" s="12" t="s">
        <v>85</v>
      </c>
      <c r="AW246" s="12" t="s">
        <v>31</v>
      </c>
      <c r="AX246" s="12" t="s">
        <v>83</v>
      </c>
      <c r="AY246" s="151" t="s">
        <v>170</v>
      </c>
    </row>
    <row r="247" spans="2:65" s="1" customFormat="1" ht="16.5" customHeight="1">
      <c r="B247" s="31"/>
      <c r="C247" s="157" t="s">
        <v>401</v>
      </c>
      <c r="D247" s="157" t="s">
        <v>315</v>
      </c>
      <c r="E247" s="158" t="s">
        <v>852</v>
      </c>
      <c r="F247" s="159" t="s">
        <v>853</v>
      </c>
      <c r="G247" s="160" t="s">
        <v>594</v>
      </c>
      <c r="H247" s="161">
        <v>1</v>
      </c>
      <c r="I247" s="162"/>
      <c r="J247" s="163">
        <f>ROUND(I247*H247,2)</f>
        <v>0</v>
      </c>
      <c r="K247" s="159" t="s">
        <v>1</v>
      </c>
      <c r="L247" s="164"/>
      <c r="M247" s="165" t="s">
        <v>1</v>
      </c>
      <c r="N247" s="166" t="s">
        <v>40</v>
      </c>
      <c r="P247" s="134">
        <f>O247*H247</f>
        <v>0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226</v>
      </c>
      <c r="AT247" s="136" t="s">
        <v>315</v>
      </c>
      <c r="AU247" s="136" t="s">
        <v>85</v>
      </c>
      <c r="AY247" s="16" t="s">
        <v>170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6" t="s">
        <v>83</v>
      </c>
      <c r="BK247" s="137">
        <f>ROUND(I247*H247,2)</f>
        <v>0</v>
      </c>
      <c r="BL247" s="16" t="s">
        <v>198</v>
      </c>
      <c r="BM247" s="136" t="s">
        <v>854</v>
      </c>
    </row>
    <row r="248" spans="2:65" s="1" customFormat="1" ht="18">
      <c r="B248" s="31"/>
      <c r="D248" s="150" t="s">
        <v>805</v>
      </c>
      <c r="F248" s="181" t="s">
        <v>855</v>
      </c>
      <c r="I248" s="182"/>
      <c r="L248" s="31"/>
      <c r="M248" s="183"/>
      <c r="T248" s="55"/>
      <c r="AT248" s="16" t="s">
        <v>805</v>
      </c>
      <c r="AU248" s="16" t="s">
        <v>85</v>
      </c>
    </row>
    <row r="249" spans="2:65" s="12" customFormat="1" ht="10.199999999999999">
      <c r="B249" s="149"/>
      <c r="D249" s="150" t="s">
        <v>601</v>
      </c>
      <c r="E249" s="151" t="s">
        <v>1</v>
      </c>
      <c r="F249" s="152" t="s">
        <v>828</v>
      </c>
      <c r="H249" s="153">
        <v>1</v>
      </c>
      <c r="I249" s="154"/>
      <c r="L249" s="149"/>
      <c r="M249" s="155"/>
      <c r="T249" s="156"/>
      <c r="AT249" s="151" t="s">
        <v>601</v>
      </c>
      <c r="AU249" s="151" t="s">
        <v>85</v>
      </c>
      <c r="AV249" s="12" t="s">
        <v>85</v>
      </c>
      <c r="AW249" s="12" t="s">
        <v>31</v>
      </c>
      <c r="AX249" s="12" t="s">
        <v>83</v>
      </c>
      <c r="AY249" s="151" t="s">
        <v>170</v>
      </c>
    </row>
    <row r="250" spans="2:65" s="1" customFormat="1" ht="16.5" customHeight="1">
      <c r="B250" s="31"/>
      <c r="C250" s="125" t="s">
        <v>283</v>
      </c>
      <c r="D250" s="125" t="s">
        <v>171</v>
      </c>
      <c r="E250" s="126" t="s">
        <v>856</v>
      </c>
      <c r="F250" s="127" t="s">
        <v>857</v>
      </c>
      <c r="G250" s="128" t="s">
        <v>594</v>
      </c>
      <c r="H250" s="129">
        <v>2</v>
      </c>
      <c r="I250" s="130"/>
      <c r="J250" s="131">
        <f>ROUND(I250*H250,2)</f>
        <v>0</v>
      </c>
      <c r="K250" s="127" t="s">
        <v>595</v>
      </c>
      <c r="L250" s="31"/>
      <c r="M250" s="132" t="s">
        <v>1</v>
      </c>
      <c r="N250" s="133" t="s">
        <v>40</v>
      </c>
      <c r="P250" s="134">
        <f>O250*H250</f>
        <v>0</v>
      </c>
      <c r="Q250" s="134">
        <v>9.0000000000000006E-5</v>
      </c>
      <c r="R250" s="134">
        <f>Q250*H250</f>
        <v>1.8000000000000001E-4</v>
      </c>
      <c r="S250" s="134">
        <v>0</v>
      </c>
      <c r="T250" s="135">
        <f>S250*H250</f>
        <v>0</v>
      </c>
      <c r="AR250" s="136" t="s">
        <v>198</v>
      </c>
      <c r="AT250" s="136" t="s">
        <v>171</v>
      </c>
      <c r="AU250" s="136" t="s">
        <v>85</v>
      </c>
      <c r="AY250" s="16" t="s">
        <v>170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6" t="s">
        <v>83</v>
      </c>
      <c r="BK250" s="137">
        <f>ROUND(I250*H250,2)</f>
        <v>0</v>
      </c>
      <c r="BL250" s="16" t="s">
        <v>198</v>
      </c>
      <c r="BM250" s="136" t="s">
        <v>858</v>
      </c>
    </row>
    <row r="251" spans="2:65" s="12" customFormat="1" ht="10.199999999999999">
      <c r="B251" s="149"/>
      <c r="D251" s="150" t="s">
        <v>601</v>
      </c>
      <c r="E251" s="151" t="s">
        <v>1</v>
      </c>
      <c r="F251" s="152" t="s">
        <v>859</v>
      </c>
      <c r="H251" s="153">
        <v>2</v>
      </c>
      <c r="I251" s="154"/>
      <c r="L251" s="149"/>
      <c r="M251" s="155"/>
      <c r="T251" s="156"/>
      <c r="AT251" s="151" t="s">
        <v>601</v>
      </c>
      <c r="AU251" s="151" t="s">
        <v>85</v>
      </c>
      <c r="AV251" s="12" t="s">
        <v>85</v>
      </c>
      <c r="AW251" s="12" t="s">
        <v>31</v>
      </c>
      <c r="AX251" s="12" t="s">
        <v>83</v>
      </c>
      <c r="AY251" s="151" t="s">
        <v>170</v>
      </c>
    </row>
    <row r="252" spans="2:65" s="1" customFormat="1" ht="24.15" customHeight="1">
      <c r="B252" s="31"/>
      <c r="C252" s="125" t="s">
        <v>408</v>
      </c>
      <c r="D252" s="125" t="s">
        <v>171</v>
      </c>
      <c r="E252" s="126" t="s">
        <v>860</v>
      </c>
      <c r="F252" s="127" t="s">
        <v>861</v>
      </c>
      <c r="G252" s="128" t="s">
        <v>718</v>
      </c>
      <c r="H252" s="180"/>
      <c r="I252" s="130"/>
      <c r="J252" s="131">
        <f t="shared" ref="J252:J266" si="10">ROUND(I252*H252,2)</f>
        <v>0</v>
      </c>
      <c r="K252" s="127" t="s">
        <v>632</v>
      </c>
      <c r="L252" s="31"/>
      <c r="M252" s="132" t="s">
        <v>1</v>
      </c>
      <c r="N252" s="133" t="s">
        <v>40</v>
      </c>
      <c r="P252" s="134">
        <f t="shared" ref="P252:P266" si="11">O252*H252</f>
        <v>0</v>
      </c>
      <c r="Q252" s="134">
        <v>0</v>
      </c>
      <c r="R252" s="134">
        <f t="shared" ref="R252:R266" si="12">Q252*H252</f>
        <v>0</v>
      </c>
      <c r="S252" s="134">
        <v>0</v>
      </c>
      <c r="T252" s="135">
        <f t="shared" ref="T252:T266" si="13">S252*H252</f>
        <v>0</v>
      </c>
      <c r="AR252" s="136" t="s">
        <v>198</v>
      </c>
      <c r="AT252" s="136" t="s">
        <v>171</v>
      </c>
      <c r="AU252" s="136" t="s">
        <v>85</v>
      </c>
      <c r="AY252" s="16" t="s">
        <v>170</v>
      </c>
      <c r="BE252" s="137">
        <f t="shared" ref="BE252:BE266" si="14">IF(N252="základní",J252,0)</f>
        <v>0</v>
      </c>
      <c r="BF252" s="137">
        <f t="shared" ref="BF252:BF266" si="15">IF(N252="snížená",J252,0)</f>
        <v>0</v>
      </c>
      <c r="BG252" s="137">
        <f t="shared" ref="BG252:BG266" si="16">IF(N252="zákl. přenesená",J252,0)</f>
        <v>0</v>
      </c>
      <c r="BH252" s="137">
        <f t="shared" ref="BH252:BH266" si="17">IF(N252="sníž. přenesená",J252,0)</f>
        <v>0</v>
      </c>
      <c r="BI252" s="137">
        <f t="shared" ref="BI252:BI266" si="18">IF(N252="nulová",J252,0)</f>
        <v>0</v>
      </c>
      <c r="BJ252" s="16" t="s">
        <v>83</v>
      </c>
      <c r="BK252" s="137">
        <f t="shared" ref="BK252:BK266" si="19">ROUND(I252*H252,2)</f>
        <v>0</v>
      </c>
      <c r="BL252" s="16" t="s">
        <v>198</v>
      </c>
      <c r="BM252" s="136" t="s">
        <v>862</v>
      </c>
    </row>
    <row r="253" spans="2:65" s="1" customFormat="1" ht="33" customHeight="1">
      <c r="B253" s="31"/>
      <c r="C253" s="125" t="s">
        <v>287</v>
      </c>
      <c r="D253" s="125" t="s">
        <v>171</v>
      </c>
      <c r="E253" s="126" t="s">
        <v>863</v>
      </c>
      <c r="F253" s="127" t="s">
        <v>864</v>
      </c>
      <c r="G253" s="128" t="s">
        <v>594</v>
      </c>
      <c r="H253" s="129">
        <v>8</v>
      </c>
      <c r="I253" s="130"/>
      <c r="J253" s="131">
        <f t="shared" si="10"/>
        <v>0</v>
      </c>
      <c r="K253" s="127" t="s">
        <v>1</v>
      </c>
      <c r="L253" s="31"/>
      <c r="M253" s="132" t="s">
        <v>1</v>
      </c>
      <c r="N253" s="133" t="s">
        <v>40</v>
      </c>
      <c r="P253" s="134">
        <f t="shared" si="11"/>
        <v>0</v>
      </c>
      <c r="Q253" s="134">
        <v>0</v>
      </c>
      <c r="R253" s="134">
        <f t="shared" si="12"/>
        <v>0</v>
      </c>
      <c r="S253" s="134">
        <v>0</v>
      </c>
      <c r="T253" s="135">
        <f t="shared" si="13"/>
        <v>0</v>
      </c>
      <c r="AR253" s="136" t="s">
        <v>198</v>
      </c>
      <c r="AT253" s="136" t="s">
        <v>171</v>
      </c>
      <c r="AU253" s="136" t="s">
        <v>85</v>
      </c>
      <c r="AY253" s="16" t="s">
        <v>170</v>
      </c>
      <c r="BE253" s="137">
        <f t="shared" si="14"/>
        <v>0</v>
      </c>
      <c r="BF253" s="137">
        <f t="shared" si="15"/>
        <v>0</v>
      </c>
      <c r="BG253" s="137">
        <f t="shared" si="16"/>
        <v>0</v>
      </c>
      <c r="BH253" s="137">
        <f t="shared" si="17"/>
        <v>0</v>
      </c>
      <c r="BI253" s="137">
        <f t="shared" si="18"/>
        <v>0</v>
      </c>
      <c r="BJ253" s="16" t="s">
        <v>83</v>
      </c>
      <c r="BK253" s="137">
        <f t="shared" si="19"/>
        <v>0</v>
      </c>
      <c r="BL253" s="16" t="s">
        <v>198</v>
      </c>
      <c r="BM253" s="136" t="s">
        <v>865</v>
      </c>
    </row>
    <row r="254" spans="2:65" s="1" customFormat="1" ht="24.15" customHeight="1">
      <c r="B254" s="31"/>
      <c r="C254" s="125" t="s">
        <v>415</v>
      </c>
      <c r="D254" s="125" t="s">
        <v>171</v>
      </c>
      <c r="E254" s="126" t="s">
        <v>866</v>
      </c>
      <c r="F254" s="127" t="s">
        <v>867</v>
      </c>
      <c r="G254" s="128" t="s">
        <v>594</v>
      </c>
      <c r="H254" s="129">
        <v>7</v>
      </c>
      <c r="I254" s="130"/>
      <c r="J254" s="131">
        <f t="shared" si="10"/>
        <v>0</v>
      </c>
      <c r="K254" s="127" t="s">
        <v>1</v>
      </c>
      <c r="L254" s="31"/>
      <c r="M254" s="132" t="s">
        <v>1</v>
      </c>
      <c r="N254" s="133" t="s">
        <v>40</v>
      </c>
      <c r="P254" s="134">
        <f t="shared" si="11"/>
        <v>0</v>
      </c>
      <c r="Q254" s="134">
        <v>0</v>
      </c>
      <c r="R254" s="134">
        <f t="shared" si="12"/>
        <v>0</v>
      </c>
      <c r="S254" s="134">
        <v>0</v>
      </c>
      <c r="T254" s="135">
        <f t="shared" si="13"/>
        <v>0</v>
      </c>
      <c r="AR254" s="136" t="s">
        <v>198</v>
      </c>
      <c r="AT254" s="136" t="s">
        <v>171</v>
      </c>
      <c r="AU254" s="136" t="s">
        <v>85</v>
      </c>
      <c r="AY254" s="16" t="s">
        <v>170</v>
      </c>
      <c r="BE254" s="137">
        <f t="shared" si="14"/>
        <v>0</v>
      </c>
      <c r="BF254" s="137">
        <f t="shared" si="15"/>
        <v>0</v>
      </c>
      <c r="BG254" s="137">
        <f t="shared" si="16"/>
        <v>0</v>
      </c>
      <c r="BH254" s="137">
        <f t="shared" si="17"/>
        <v>0</v>
      </c>
      <c r="BI254" s="137">
        <f t="shared" si="18"/>
        <v>0</v>
      </c>
      <c r="BJ254" s="16" t="s">
        <v>83</v>
      </c>
      <c r="BK254" s="137">
        <f t="shared" si="19"/>
        <v>0</v>
      </c>
      <c r="BL254" s="16" t="s">
        <v>198</v>
      </c>
      <c r="BM254" s="136" t="s">
        <v>868</v>
      </c>
    </row>
    <row r="255" spans="2:65" s="1" customFormat="1" ht="33" customHeight="1">
      <c r="B255" s="31"/>
      <c r="C255" s="125" t="s">
        <v>290</v>
      </c>
      <c r="D255" s="125" t="s">
        <v>171</v>
      </c>
      <c r="E255" s="126" t="s">
        <v>869</v>
      </c>
      <c r="F255" s="127" t="s">
        <v>870</v>
      </c>
      <c r="G255" s="128" t="s">
        <v>594</v>
      </c>
      <c r="H255" s="129">
        <v>8</v>
      </c>
      <c r="I255" s="130"/>
      <c r="J255" s="131">
        <f t="shared" si="10"/>
        <v>0</v>
      </c>
      <c r="K255" s="127" t="s">
        <v>1</v>
      </c>
      <c r="L255" s="31"/>
      <c r="M255" s="132" t="s">
        <v>1</v>
      </c>
      <c r="N255" s="133" t="s">
        <v>40</v>
      </c>
      <c r="P255" s="134">
        <f t="shared" si="11"/>
        <v>0</v>
      </c>
      <c r="Q255" s="134">
        <v>0</v>
      </c>
      <c r="R255" s="134">
        <f t="shared" si="12"/>
        <v>0</v>
      </c>
      <c r="S255" s="134">
        <v>0</v>
      </c>
      <c r="T255" s="135">
        <f t="shared" si="13"/>
        <v>0</v>
      </c>
      <c r="AR255" s="136" t="s">
        <v>198</v>
      </c>
      <c r="AT255" s="136" t="s">
        <v>171</v>
      </c>
      <c r="AU255" s="136" t="s">
        <v>85</v>
      </c>
      <c r="AY255" s="16" t="s">
        <v>170</v>
      </c>
      <c r="BE255" s="137">
        <f t="shared" si="14"/>
        <v>0</v>
      </c>
      <c r="BF255" s="137">
        <f t="shared" si="15"/>
        <v>0</v>
      </c>
      <c r="BG255" s="137">
        <f t="shared" si="16"/>
        <v>0</v>
      </c>
      <c r="BH255" s="137">
        <f t="shared" si="17"/>
        <v>0</v>
      </c>
      <c r="BI255" s="137">
        <f t="shared" si="18"/>
        <v>0</v>
      </c>
      <c r="BJ255" s="16" t="s">
        <v>83</v>
      </c>
      <c r="BK255" s="137">
        <f t="shared" si="19"/>
        <v>0</v>
      </c>
      <c r="BL255" s="16" t="s">
        <v>198</v>
      </c>
      <c r="BM255" s="136" t="s">
        <v>871</v>
      </c>
    </row>
    <row r="256" spans="2:65" s="1" customFormat="1" ht="24.15" customHeight="1">
      <c r="B256" s="31"/>
      <c r="C256" s="125" t="s">
        <v>422</v>
      </c>
      <c r="D256" s="125" t="s">
        <v>171</v>
      </c>
      <c r="E256" s="126" t="s">
        <v>872</v>
      </c>
      <c r="F256" s="127" t="s">
        <v>873</v>
      </c>
      <c r="G256" s="128" t="s">
        <v>594</v>
      </c>
      <c r="H256" s="129">
        <v>4</v>
      </c>
      <c r="I256" s="130"/>
      <c r="J256" s="131">
        <f t="shared" si="10"/>
        <v>0</v>
      </c>
      <c r="K256" s="127" t="s">
        <v>1</v>
      </c>
      <c r="L256" s="31"/>
      <c r="M256" s="132" t="s">
        <v>1</v>
      </c>
      <c r="N256" s="133" t="s">
        <v>40</v>
      </c>
      <c r="P256" s="134">
        <f t="shared" si="11"/>
        <v>0</v>
      </c>
      <c r="Q256" s="134">
        <v>0</v>
      </c>
      <c r="R256" s="134">
        <f t="shared" si="12"/>
        <v>0</v>
      </c>
      <c r="S256" s="134">
        <v>0</v>
      </c>
      <c r="T256" s="135">
        <f t="shared" si="13"/>
        <v>0</v>
      </c>
      <c r="AR256" s="136" t="s">
        <v>198</v>
      </c>
      <c r="AT256" s="136" t="s">
        <v>171</v>
      </c>
      <c r="AU256" s="136" t="s">
        <v>85</v>
      </c>
      <c r="AY256" s="16" t="s">
        <v>170</v>
      </c>
      <c r="BE256" s="137">
        <f t="shared" si="14"/>
        <v>0</v>
      </c>
      <c r="BF256" s="137">
        <f t="shared" si="15"/>
        <v>0</v>
      </c>
      <c r="BG256" s="137">
        <f t="shared" si="16"/>
        <v>0</v>
      </c>
      <c r="BH256" s="137">
        <f t="shared" si="17"/>
        <v>0</v>
      </c>
      <c r="BI256" s="137">
        <f t="shared" si="18"/>
        <v>0</v>
      </c>
      <c r="BJ256" s="16" t="s">
        <v>83</v>
      </c>
      <c r="BK256" s="137">
        <f t="shared" si="19"/>
        <v>0</v>
      </c>
      <c r="BL256" s="16" t="s">
        <v>198</v>
      </c>
      <c r="BM256" s="136" t="s">
        <v>874</v>
      </c>
    </row>
    <row r="257" spans="2:65" s="1" customFormat="1" ht="21.75" customHeight="1">
      <c r="B257" s="31"/>
      <c r="C257" s="125" t="s">
        <v>294</v>
      </c>
      <c r="D257" s="125" t="s">
        <v>171</v>
      </c>
      <c r="E257" s="126" t="s">
        <v>875</v>
      </c>
      <c r="F257" s="127" t="s">
        <v>876</v>
      </c>
      <c r="G257" s="128" t="s">
        <v>594</v>
      </c>
      <c r="H257" s="129">
        <v>9</v>
      </c>
      <c r="I257" s="130"/>
      <c r="J257" s="131">
        <f t="shared" si="10"/>
        <v>0</v>
      </c>
      <c r="K257" s="127" t="s">
        <v>1</v>
      </c>
      <c r="L257" s="31"/>
      <c r="M257" s="132" t="s">
        <v>1</v>
      </c>
      <c r="N257" s="133" t="s">
        <v>40</v>
      </c>
      <c r="P257" s="134">
        <f t="shared" si="11"/>
        <v>0</v>
      </c>
      <c r="Q257" s="134">
        <v>0</v>
      </c>
      <c r="R257" s="134">
        <f t="shared" si="12"/>
        <v>0</v>
      </c>
      <c r="S257" s="134">
        <v>0</v>
      </c>
      <c r="T257" s="135">
        <f t="shared" si="13"/>
        <v>0</v>
      </c>
      <c r="AR257" s="136" t="s">
        <v>198</v>
      </c>
      <c r="AT257" s="136" t="s">
        <v>171</v>
      </c>
      <c r="AU257" s="136" t="s">
        <v>85</v>
      </c>
      <c r="AY257" s="16" t="s">
        <v>170</v>
      </c>
      <c r="BE257" s="137">
        <f t="shared" si="14"/>
        <v>0</v>
      </c>
      <c r="BF257" s="137">
        <f t="shared" si="15"/>
        <v>0</v>
      </c>
      <c r="BG257" s="137">
        <f t="shared" si="16"/>
        <v>0</v>
      </c>
      <c r="BH257" s="137">
        <f t="shared" si="17"/>
        <v>0</v>
      </c>
      <c r="BI257" s="137">
        <f t="shared" si="18"/>
        <v>0</v>
      </c>
      <c r="BJ257" s="16" t="s">
        <v>83</v>
      </c>
      <c r="BK257" s="137">
        <f t="shared" si="19"/>
        <v>0</v>
      </c>
      <c r="BL257" s="16" t="s">
        <v>198</v>
      </c>
      <c r="BM257" s="136" t="s">
        <v>877</v>
      </c>
    </row>
    <row r="258" spans="2:65" s="1" customFormat="1" ht="24.15" customHeight="1">
      <c r="B258" s="31"/>
      <c r="C258" s="125" t="s">
        <v>429</v>
      </c>
      <c r="D258" s="125" t="s">
        <v>171</v>
      </c>
      <c r="E258" s="126" t="s">
        <v>878</v>
      </c>
      <c r="F258" s="127" t="s">
        <v>879</v>
      </c>
      <c r="G258" s="128" t="s">
        <v>594</v>
      </c>
      <c r="H258" s="129">
        <v>6</v>
      </c>
      <c r="I258" s="130"/>
      <c r="J258" s="131">
        <f t="shared" si="10"/>
        <v>0</v>
      </c>
      <c r="K258" s="127" t="s">
        <v>1</v>
      </c>
      <c r="L258" s="31"/>
      <c r="M258" s="132" t="s">
        <v>1</v>
      </c>
      <c r="N258" s="133" t="s">
        <v>40</v>
      </c>
      <c r="P258" s="134">
        <f t="shared" si="11"/>
        <v>0</v>
      </c>
      <c r="Q258" s="134">
        <v>0</v>
      </c>
      <c r="R258" s="134">
        <f t="shared" si="12"/>
        <v>0</v>
      </c>
      <c r="S258" s="134">
        <v>0</v>
      </c>
      <c r="T258" s="135">
        <f t="shared" si="13"/>
        <v>0</v>
      </c>
      <c r="AR258" s="136" t="s">
        <v>198</v>
      </c>
      <c r="AT258" s="136" t="s">
        <v>171</v>
      </c>
      <c r="AU258" s="136" t="s">
        <v>85</v>
      </c>
      <c r="AY258" s="16" t="s">
        <v>170</v>
      </c>
      <c r="BE258" s="137">
        <f t="shared" si="14"/>
        <v>0</v>
      </c>
      <c r="BF258" s="137">
        <f t="shared" si="15"/>
        <v>0</v>
      </c>
      <c r="BG258" s="137">
        <f t="shared" si="16"/>
        <v>0</v>
      </c>
      <c r="BH258" s="137">
        <f t="shared" si="17"/>
        <v>0</v>
      </c>
      <c r="BI258" s="137">
        <f t="shared" si="18"/>
        <v>0</v>
      </c>
      <c r="BJ258" s="16" t="s">
        <v>83</v>
      </c>
      <c r="BK258" s="137">
        <f t="shared" si="19"/>
        <v>0</v>
      </c>
      <c r="BL258" s="16" t="s">
        <v>198</v>
      </c>
      <c r="BM258" s="136" t="s">
        <v>880</v>
      </c>
    </row>
    <row r="259" spans="2:65" s="1" customFormat="1" ht="24.15" customHeight="1">
      <c r="B259" s="31"/>
      <c r="C259" s="125" t="s">
        <v>297</v>
      </c>
      <c r="D259" s="125" t="s">
        <v>171</v>
      </c>
      <c r="E259" s="126" t="s">
        <v>881</v>
      </c>
      <c r="F259" s="127" t="s">
        <v>882</v>
      </c>
      <c r="G259" s="128" t="s">
        <v>594</v>
      </c>
      <c r="H259" s="129">
        <v>3</v>
      </c>
      <c r="I259" s="130"/>
      <c r="J259" s="131">
        <f t="shared" si="10"/>
        <v>0</v>
      </c>
      <c r="K259" s="127" t="s">
        <v>1</v>
      </c>
      <c r="L259" s="31"/>
      <c r="M259" s="132" t="s">
        <v>1</v>
      </c>
      <c r="N259" s="133" t="s">
        <v>40</v>
      </c>
      <c r="P259" s="134">
        <f t="shared" si="11"/>
        <v>0</v>
      </c>
      <c r="Q259" s="134">
        <v>0</v>
      </c>
      <c r="R259" s="134">
        <f t="shared" si="12"/>
        <v>0</v>
      </c>
      <c r="S259" s="134">
        <v>0</v>
      </c>
      <c r="T259" s="135">
        <f t="shared" si="13"/>
        <v>0</v>
      </c>
      <c r="AR259" s="136" t="s">
        <v>198</v>
      </c>
      <c r="AT259" s="136" t="s">
        <v>171</v>
      </c>
      <c r="AU259" s="136" t="s">
        <v>85</v>
      </c>
      <c r="AY259" s="16" t="s">
        <v>170</v>
      </c>
      <c r="BE259" s="137">
        <f t="shared" si="14"/>
        <v>0</v>
      </c>
      <c r="BF259" s="137">
        <f t="shared" si="15"/>
        <v>0</v>
      </c>
      <c r="BG259" s="137">
        <f t="shared" si="16"/>
        <v>0</v>
      </c>
      <c r="BH259" s="137">
        <f t="shared" si="17"/>
        <v>0</v>
      </c>
      <c r="BI259" s="137">
        <f t="shared" si="18"/>
        <v>0</v>
      </c>
      <c r="BJ259" s="16" t="s">
        <v>83</v>
      </c>
      <c r="BK259" s="137">
        <f t="shared" si="19"/>
        <v>0</v>
      </c>
      <c r="BL259" s="16" t="s">
        <v>198</v>
      </c>
      <c r="BM259" s="136" t="s">
        <v>883</v>
      </c>
    </row>
    <row r="260" spans="2:65" s="1" customFormat="1" ht="24.15" customHeight="1">
      <c r="B260" s="31"/>
      <c r="C260" s="125" t="s">
        <v>436</v>
      </c>
      <c r="D260" s="125" t="s">
        <v>171</v>
      </c>
      <c r="E260" s="126" t="s">
        <v>884</v>
      </c>
      <c r="F260" s="127" t="s">
        <v>885</v>
      </c>
      <c r="G260" s="128" t="s">
        <v>594</v>
      </c>
      <c r="H260" s="129">
        <v>3</v>
      </c>
      <c r="I260" s="130"/>
      <c r="J260" s="131">
        <f t="shared" si="10"/>
        <v>0</v>
      </c>
      <c r="K260" s="127" t="s">
        <v>1</v>
      </c>
      <c r="L260" s="31"/>
      <c r="M260" s="132" t="s">
        <v>1</v>
      </c>
      <c r="N260" s="133" t="s">
        <v>40</v>
      </c>
      <c r="P260" s="134">
        <f t="shared" si="11"/>
        <v>0</v>
      </c>
      <c r="Q260" s="134">
        <v>0</v>
      </c>
      <c r="R260" s="134">
        <f t="shared" si="12"/>
        <v>0</v>
      </c>
      <c r="S260" s="134">
        <v>0</v>
      </c>
      <c r="T260" s="135">
        <f t="shared" si="13"/>
        <v>0</v>
      </c>
      <c r="AR260" s="136" t="s">
        <v>198</v>
      </c>
      <c r="AT260" s="136" t="s">
        <v>171</v>
      </c>
      <c r="AU260" s="136" t="s">
        <v>85</v>
      </c>
      <c r="AY260" s="16" t="s">
        <v>170</v>
      </c>
      <c r="BE260" s="137">
        <f t="shared" si="14"/>
        <v>0</v>
      </c>
      <c r="BF260" s="137">
        <f t="shared" si="15"/>
        <v>0</v>
      </c>
      <c r="BG260" s="137">
        <f t="shared" si="16"/>
        <v>0</v>
      </c>
      <c r="BH260" s="137">
        <f t="shared" si="17"/>
        <v>0</v>
      </c>
      <c r="BI260" s="137">
        <f t="shared" si="18"/>
        <v>0</v>
      </c>
      <c r="BJ260" s="16" t="s">
        <v>83</v>
      </c>
      <c r="BK260" s="137">
        <f t="shared" si="19"/>
        <v>0</v>
      </c>
      <c r="BL260" s="16" t="s">
        <v>198</v>
      </c>
      <c r="BM260" s="136" t="s">
        <v>886</v>
      </c>
    </row>
    <row r="261" spans="2:65" s="1" customFormat="1" ht="24.15" customHeight="1">
      <c r="B261" s="31"/>
      <c r="C261" s="125" t="s">
        <v>301</v>
      </c>
      <c r="D261" s="125" t="s">
        <v>171</v>
      </c>
      <c r="E261" s="126" t="s">
        <v>887</v>
      </c>
      <c r="F261" s="127" t="s">
        <v>888</v>
      </c>
      <c r="G261" s="128" t="s">
        <v>594</v>
      </c>
      <c r="H261" s="129">
        <v>3</v>
      </c>
      <c r="I261" s="130"/>
      <c r="J261" s="131">
        <f t="shared" si="10"/>
        <v>0</v>
      </c>
      <c r="K261" s="127" t="s">
        <v>1</v>
      </c>
      <c r="L261" s="31"/>
      <c r="M261" s="132" t="s">
        <v>1</v>
      </c>
      <c r="N261" s="133" t="s">
        <v>40</v>
      </c>
      <c r="P261" s="134">
        <f t="shared" si="11"/>
        <v>0</v>
      </c>
      <c r="Q261" s="134">
        <v>0</v>
      </c>
      <c r="R261" s="134">
        <f t="shared" si="12"/>
        <v>0</v>
      </c>
      <c r="S261" s="134">
        <v>0</v>
      </c>
      <c r="T261" s="135">
        <f t="shared" si="13"/>
        <v>0</v>
      </c>
      <c r="AR261" s="136" t="s">
        <v>198</v>
      </c>
      <c r="AT261" s="136" t="s">
        <v>171</v>
      </c>
      <c r="AU261" s="136" t="s">
        <v>85</v>
      </c>
      <c r="AY261" s="16" t="s">
        <v>170</v>
      </c>
      <c r="BE261" s="137">
        <f t="shared" si="14"/>
        <v>0</v>
      </c>
      <c r="BF261" s="137">
        <f t="shared" si="15"/>
        <v>0</v>
      </c>
      <c r="BG261" s="137">
        <f t="shared" si="16"/>
        <v>0</v>
      </c>
      <c r="BH261" s="137">
        <f t="shared" si="17"/>
        <v>0</v>
      </c>
      <c r="BI261" s="137">
        <f t="shared" si="18"/>
        <v>0</v>
      </c>
      <c r="BJ261" s="16" t="s">
        <v>83</v>
      </c>
      <c r="BK261" s="137">
        <f t="shared" si="19"/>
        <v>0</v>
      </c>
      <c r="BL261" s="16" t="s">
        <v>198</v>
      </c>
      <c r="BM261" s="136" t="s">
        <v>889</v>
      </c>
    </row>
    <row r="262" spans="2:65" s="1" customFormat="1" ht="16.5" customHeight="1">
      <c r="B262" s="31"/>
      <c r="C262" s="125" t="s">
        <v>443</v>
      </c>
      <c r="D262" s="125" t="s">
        <v>171</v>
      </c>
      <c r="E262" s="126" t="s">
        <v>890</v>
      </c>
      <c r="F262" s="127" t="s">
        <v>891</v>
      </c>
      <c r="G262" s="128" t="s">
        <v>594</v>
      </c>
      <c r="H262" s="129">
        <v>1</v>
      </c>
      <c r="I262" s="130"/>
      <c r="J262" s="131">
        <f t="shared" si="10"/>
        <v>0</v>
      </c>
      <c r="K262" s="127" t="s">
        <v>1</v>
      </c>
      <c r="L262" s="31"/>
      <c r="M262" s="132" t="s">
        <v>1</v>
      </c>
      <c r="N262" s="133" t="s">
        <v>40</v>
      </c>
      <c r="P262" s="134">
        <f t="shared" si="11"/>
        <v>0</v>
      </c>
      <c r="Q262" s="134">
        <v>0</v>
      </c>
      <c r="R262" s="134">
        <f t="shared" si="12"/>
        <v>0</v>
      </c>
      <c r="S262" s="134">
        <v>0</v>
      </c>
      <c r="T262" s="135">
        <f t="shared" si="13"/>
        <v>0</v>
      </c>
      <c r="AR262" s="136" t="s">
        <v>198</v>
      </c>
      <c r="AT262" s="136" t="s">
        <v>171</v>
      </c>
      <c r="AU262" s="136" t="s">
        <v>85</v>
      </c>
      <c r="AY262" s="16" t="s">
        <v>170</v>
      </c>
      <c r="BE262" s="137">
        <f t="shared" si="14"/>
        <v>0</v>
      </c>
      <c r="BF262" s="137">
        <f t="shared" si="15"/>
        <v>0</v>
      </c>
      <c r="BG262" s="137">
        <f t="shared" si="16"/>
        <v>0</v>
      </c>
      <c r="BH262" s="137">
        <f t="shared" si="17"/>
        <v>0</v>
      </c>
      <c r="BI262" s="137">
        <f t="shared" si="18"/>
        <v>0</v>
      </c>
      <c r="BJ262" s="16" t="s">
        <v>83</v>
      </c>
      <c r="BK262" s="137">
        <f t="shared" si="19"/>
        <v>0</v>
      </c>
      <c r="BL262" s="16" t="s">
        <v>198</v>
      </c>
      <c r="BM262" s="136" t="s">
        <v>892</v>
      </c>
    </row>
    <row r="263" spans="2:65" s="1" customFormat="1" ht="33" customHeight="1">
      <c r="B263" s="31"/>
      <c r="C263" s="125" t="s">
        <v>304</v>
      </c>
      <c r="D263" s="125" t="s">
        <v>171</v>
      </c>
      <c r="E263" s="126" t="s">
        <v>893</v>
      </c>
      <c r="F263" s="127" t="s">
        <v>894</v>
      </c>
      <c r="G263" s="128" t="s">
        <v>594</v>
      </c>
      <c r="H263" s="129">
        <v>1</v>
      </c>
      <c r="I263" s="130"/>
      <c r="J263" s="131">
        <f t="shared" si="10"/>
        <v>0</v>
      </c>
      <c r="K263" s="127" t="s">
        <v>1</v>
      </c>
      <c r="L263" s="31"/>
      <c r="M263" s="132" t="s">
        <v>1</v>
      </c>
      <c r="N263" s="133" t="s">
        <v>40</v>
      </c>
      <c r="P263" s="134">
        <f t="shared" si="11"/>
        <v>0</v>
      </c>
      <c r="Q263" s="134">
        <v>0</v>
      </c>
      <c r="R263" s="134">
        <f t="shared" si="12"/>
        <v>0</v>
      </c>
      <c r="S263" s="134">
        <v>0</v>
      </c>
      <c r="T263" s="135">
        <f t="shared" si="13"/>
        <v>0</v>
      </c>
      <c r="AR263" s="136" t="s">
        <v>198</v>
      </c>
      <c r="AT263" s="136" t="s">
        <v>171</v>
      </c>
      <c r="AU263" s="136" t="s">
        <v>85</v>
      </c>
      <c r="AY263" s="16" t="s">
        <v>170</v>
      </c>
      <c r="BE263" s="137">
        <f t="shared" si="14"/>
        <v>0</v>
      </c>
      <c r="BF263" s="137">
        <f t="shared" si="15"/>
        <v>0</v>
      </c>
      <c r="BG263" s="137">
        <f t="shared" si="16"/>
        <v>0</v>
      </c>
      <c r="BH263" s="137">
        <f t="shared" si="17"/>
        <v>0</v>
      </c>
      <c r="BI263" s="137">
        <f t="shared" si="18"/>
        <v>0</v>
      </c>
      <c r="BJ263" s="16" t="s">
        <v>83</v>
      </c>
      <c r="BK263" s="137">
        <f t="shared" si="19"/>
        <v>0</v>
      </c>
      <c r="BL263" s="16" t="s">
        <v>198</v>
      </c>
      <c r="BM263" s="136" t="s">
        <v>895</v>
      </c>
    </row>
    <row r="264" spans="2:65" s="1" customFormat="1" ht="16.5" customHeight="1">
      <c r="B264" s="31"/>
      <c r="C264" s="125" t="s">
        <v>450</v>
      </c>
      <c r="D264" s="125" t="s">
        <v>171</v>
      </c>
      <c r="E264" s="126" t="s">
        <v>896</v>
      </c>
      <c r="F264" s="127" t="s">
        <v>897</v>
      </c>
      <c r="G264" s="128" t="s">
        <v>594</v>
      </c>
      <c r="H264" s="129">
        <v>2</v>
      </c>
      <c r="I264" s="130"/>
      <c r="J264" s="131">
        <f t="shared" si="10"/>
        <v>0</v>
      </c>
      <c r="K264" s="127" t="s">
        <v>1</v>
      </c>
      <c r="L264" s="31"/>
      <c r="M264" s="132" t="s">
        <v>1</v>
      </c>
      <c r="N264" s="133" t="s">
        <v>40</v>
      </c>
      <c r="P264" s="134">
        <f t="shared" si="11"/>
        <v>0</v>
      </c>
      <c r="Q264" s="134">
        <v>0</v>
      </c>
      <c r="R264" s="134">
        <f t="shared" si="12"/>
        <v>0</v>
      </c>
      <c r="S264" s="134">
        <v>0</v>
      </c>
      <c r="T264" s="135">
        <f t="shared" si="13"/>
        <v>0</v>
      </c>
      <c r="AR264" s="136" t="s">
        <v>198</v>
      </c>
      <c r="AT264" s="136" t="s">
        <v>171</v>
      </c>
      <c r="AU264" s="136" t="s">
        <v>85</v>
      </c>
      <c r="AY264" s="16" t="s">
        <v>170</v>
      </c>
      <c r="BE264" s="137">
        <f t="shared" si="14"/>
        <v>0</v>
      </c>
      <c r="BF264" s="137">
        <f t="shared" si="15"/>
        <v>0</v>
      </c>
      <c r="BG264" s="137">
        <f t="shared" si="16"/>
        <v>0</v>
      </c>
      <c r="BH264" s="137">
        <f t="shared" si="17"/>
        <v>0</v>
      </c>
      <c r="BI264" s="137">
        <f t="shared" si="18"/>
        <v>0</v>
      </c>
      <c r="BJ264" s="16" t="s">
        <v>83</v>
      </c>
      <c r="BK264" s="137">
        <f t="shared" si="19"/>
        <v>0</v>
      </c>
      <c r="BL264" s="16" t="s">
        <v>198</v>
      </c>
      <c r="BM264" s="136" t="s">
        <v>898</v>
      </c>
    </row>
    <row r="265" spans="2:65" s="1" customFormat="1" ht="24.15" customHeight="1">
      <c r="B265" s="31"/>
      <c r="C265" s="125" t="s">
        <v>308</v>
      </c>
      <c r="D265" s="125" t="s">
        <v>171</v>
      </c>
      <c r="E265" s="126" t="s">
        <v>899</v>
      </c>
      <c r="F265" s="127" t="s">
        <v>900</v>
      </c>
      <c r="G265" s="128" t="s">
        <v>594</v>
      </c>
      <c r="H265" s="129">
        <v>1</v>
      </c>
      <c r="I265" s="130"/>
      <c r="J265" s="131">
        <f t="shared" si="10"/>
        <v>0</v>
      </c>
      <c r="K265" s="127" t="s">
        <v>1</v>
      </c>
      <c r="L265" s="31"/>
      <c r="M265" s="132" t="s">
        <v>1</v>
      </c>
      <c r="N265" s="133" t="s">
        <v>40</v>
      </c>
      <c r="P265" s="134">
        <f t="shared" si="11"/>
        <v>0</v>
      </c>
      <c r="Q265" s="134">
        <v>0</v>
      </c>
      <c r="R265" s="134">
        <f t="shared" si="12"/>
        <v>0</v>
      </c>
      <c r="S265" s="134">
        <v>0</v>
      </c>
      <c r="T265" s="135">
        <f t="shared" si="13"/>
        <v>0</v>
      </c>
      <c r="AR265" s="136" t="s">
        <v>198</v>
      </c>
      <c r="AT265" s="136" t="s">
        <v>171</v>
      </c>
      <c r="AU265" s="136" t="s">
        <v>85</v>
      </c>
      <c r="AY265" s="16" t="s">
        <v>170</v>
      </c>
      <c r="BE265" s="137">
        <f t="shared" si="14"/>
        <v>0</v>
      </c>
      <c r="BF265" s="137">
        <f t="shared" si="15"/>
        <v>0</v>
      </c>
      <c r="BG265" s="137">
        <f t="shared" si="16"/>
        <v>0</v>
      </c>
      <c r="BH265" s="137">
        <f t="shared" si="17"/>
        <v>0</v>
      </c>
      <c r="BI265" s="137">
        <f t="shared" si="18"/>
        <v>0</v>
      </c>
      <c r="BJ265" s="16" t="s">
        <v>83</v>
      </c>
      <c r="BK265" s="137">
        <f t="shared" si="19"/>
        <v>0</v>
      </c>
      <c r="BL265" s="16" t="s">
        <v>198</v>
      </c>
      <c r="BM265" s="136" t="s">
        <v>901</v>
      </c>
    </row>
    <row r="266" spans="2:65" s="1" customFormat="1" ht="24.15" customHeight="1">
      <c r="B266" s="31"/>
      <c r="C266" s="125" t="s">
        <v>457</v>
      </c>
      <c r="D266" s="125" t="s">
        <v>171</v>
      </c>
      <c r="E266" s="126" t="s">
        <v>902</v>
      </c>
      <c r="F266" s="127" t="s">
        <v>903</v>
      </c>
      <c r="G266" s="128" t="s">
        <v>566</v>
      </c>
      <c r="H266" s="129">
        <v>1</v>
      </c>
      <c r="I266" s="130"/>
      <c r="J266" s="131">
        <f t="shared" si="10"/>
        <v>0</v>
      </c>
      <c r="K266" s="127" t="s">
        <v>1</v>
      </c>
      <c r="L266" s="31"/>
      <c r="M266" s="132" t="s">
        <v>1</v>
      </c>
      <c r="N266" s="133" t="s">
        <v>40</v>
      </c>
      <c r="P266" s="134">
        <f t="shared" si="11"/>
        <v>0</v>
      </c>
      <c r="Q266" s="134">
        <v>1.6969999999999999E-2</v>
      </c>
      <c r="R266" s="134">
        <f t="shared" si="12"/>
        <v>1.6969999999999999E-2</v>
      </c>
      <c r="S266" s="134">
        <v>0</v>
      </c>
      <c r="T266" s="135">
        <f t="shared" si="13"/>
        <v>0</v>
      </c>
      <c r="AR266" s="136" t="s">
        <v>198</v>
      </c>
      <c r="AT266" s="136" t="s">
        <v>171</v>
      </c>
      <c r="AU266" s="136" t="s">
        <v>85</v>
      </c>
      <c r="AY266" s="16" t="s">
        <v>170</v>
      </c>
      <c r="BE266" s="137">
        <f t="shared" si="14"/>
        <v>0</v>
      </c>
      <c r="BF266" s="137">
        <f t="shared" si="15"/>
        <v>0</v>
      </c>
      <c r="BG266" s="137">
        <f t="shared" si="16"/>
        <v>0</v>
      </c>
      <c r="BH266" s="137">
        <f t="shared" si="17"/>
        <v>0</v>
      </c>
      <c r="BI266" s="137">
        <f t="shared" si="18"/>
        <v>0</v>
      </c>
      <c r="BJ266" s="16" t="s">
        <v>83</v>
      </c>
      <c r="BK266" s="137">
        <f t="shared" si="19"/>
        <v>0</v>
      </c>
      <c r="BL266" s="16" t="s">
        <v>198</v>
      </c>
      <c r="BM266" s="136" t="s">
        <v>904</v>
      </c>
    </row>
    <row r="267" spans="2:65" s="1" customFormat="1" ht="18">
      <c r="B267" s="31"/>
      <c r="D267" s="150" t="s">
        <v>805</v>
      </c>
      <c r="F267" s="181" t="s">
        <v>905</v>
      </c>
      <c r="I267" s="182"/>
      <c r="L267" s="31"/>
      <c r="M267" s="183"/>
      <c r="T267" s="55"/>
      <c r="AT267" s="16" t="s">
        <v>805</v>
      </c>
      <c r="AU267" s="16" t="s">
        <v>85</v>
      </c>
    </row>
    <row r="268" spans="2:65" s="12" customFormat="1" ht="10.199999999999999">
      <c r="B268" s="149"/>
      <c r="D268" s="150" t="s">
        <v>601</v>
      </c>
      <c r="E268" s="151" t="s">
        <v>1</v>
      </c>
      <c r="F268" s="152" t="s">
        <v>906</v>
      </c>
      <c r="H268" s="153">
        <v>1</v>
      </c>
      <c r="I268" s="154"/>
      <c r="L268" s="149"/>
      <c r="M268" s="155"/>
      <c r="T268" s="156"/>
      <c r="AT268" s="151" t="s">
        <v>601</v>
      </c>
      <c r="AU268" s="151" t="s">
        <v>85</v>
      </c>
      <c r="AV268" s="12" t="s">
        <v>85</v>
      </c>
      <c r="AW268" s="12" t="s">
        <v>31</v>
      </c>
      <c r="AX268" s="12" t="s">
        <v>83</v>
      </c>
      <c r="AY268" s="151" t="s">
        <v>170</v>
      </c>
    </row>
    <row r="269" spans="2:65" s="1" customFormat="1" ht="16.5" customHeight="1">
      <c r="B269" s="31"/>
      <c r="C269" s="125" t="s">
        <v>311</v>
      </c>
      <c r="D269" s="125" t="s">
        <v>171</v>
      </c>
      <c r="E269" s="126" t="s">
        <v>907</v>
      </c>
      <c r="F269" s="127" t="s">
        <v>908</v>
      </c>
      <c r="G269" s="128" t="s">
        <v>594</v>
      </c>
      <c r="H269" s="129">
        <v>1</v>
      </c>
      <c r="I269" s="130"/>
      <c r="J269" s="131">
        <f>ROUND(I269*H269,2)</f>
        <v>0</v>
      </c>
      <c r="K269" s="127" t="s">
        <v>1</v>
      </c>
      <c r="L269" s="31"/>
      <c r="M269" s="132" t="s">
        <v>1</v>
      </c>
      <c r="N269" s="133" t="s">
        <v>40</v>
      </c>
      <c r="P269" s="134">
        <f>O269*H269</f>
        <v>0</v>
      </c>
      <c r="Q269" s="134">
        <v>1.0000000000000001E-5</v>
      </c>
      <c r="R269" s="134">
        <f>Q269*H269</f>
        <v>1.0000000000000001E-5</v>
      </c>
      <c r="S269" s="134">
        <v>1E-4</v>
      </c>
      <c r="T269" s="135">
        <f>S269*H269</f>
        <v>1E-4</v>
      </c>
      <c r="AR269" s="136" t="s">
        <v>175</v>
      </c>
      <c r="AT269" s="136" t="s">
        <v>171</v>
      </c>
      <c r="AU269" s="136" t="s">
        <v>85</v>
      </c>
      <c r="AY269" s="16" t="s">
        <v>170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6" t="s">
        <v>83</v>
      </c>
      <c r="BK269" s="137">
        <f>ROUND(I269*H269,2)</f>
        <v>0</v>
      </c>
      <c r="BL269" s="16" t="s">
        <v>175</v>
      </c>
      <c r="BM269" s="136" t="s">
        <v>909</v>
      </c>
    </row>
    <row r="270" spans="2:65" s="1" customFormat="1" ht="16.5" customHeight="1">
      <c r="B270" s="31"/>
      <c r="C270" s="157" t="s">
        <v>464</v>
      </c>
      <c r="D270" s="157" t="s">
        <v>315</v>
      </c>
      <c r="E270" s="158" t="s">
        <v>910</v>
      </c>
      <c r="F270" s="159" t="s">
        <v>911</v>
      </c>
      <c r="G270" s="160" t="s">
        <v>594</v>
      </c>
      <c r="H270" s="161">
        <v>1</v>
      </c>
      <c r="I270" s="162"/>
      <c r="J270" s="163">
        <f>ROUND(I270*H270,2)</f>
        <v>0</v>
      </c>
      <c r="K270" s="159" t="s">
        <v>1</v>
      </c>
      <c r="L270" s="164"/>
      <c r="M270" s="165" t="s">
        <v>1</v>
      </c>
      <c r="N270" s="166" t="s">
        <v>40</v>
      </c>
      <c r="P270" s="134">
        <f>O270*H270</f>
        <v>0</v>
      </c>
      <c r="Q270" s="134">
        <v>0</v>
      </c>
      <c r="R270" s="134">
        <f>Q270*H270</f>
        <v>0</v>
      </c>
      <c r="S270" s="134">
        <v>0</v>
      </c>
      <c r="T270" s="135">
        <f>S270*H270</f>
        <v>0</v>
      </c>
      <c r="AR270" s="136" t="s">
        <v>185</v>
      </c>
      <c r="AT270" s="136" t="s">
        <v>315</v>
      </c>
      <c r="AU270" s="136" t="s">
        <v>85</v>
      </c>
      <c r="AY270" s="16" t="s">
        <v>170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6" t="s">
        <v>83</v>
      </c>
      <c r="BK270" s="137">
        <f>ROUND(I270*H270,2)</f>
        <v>0</v>
      </c>
      <c r="BL270" s="16" t="s">
        <v>175</v>
      </c>
      <c r="BM270" s="136" t="s">
        <v>912</v>
      </c>
    </row>
    <row r="271" spans="2:65" s="1" customFormat="1" ht="24.15" customHeight="1">
      <c r="B271" s="31"/>
      <c r="C271" s="125" t="s">
        <v>316</v>
      </c>
      <c r="D271" s="125" t="s">
        <v>171</v>
      </c>
      <c r="E271" s="126" t="s">
        <v>913</v>
      </c>
      <c r="F271" s="127" t="s">
        <v>914</v>
      </c>
      <c r="G271" s="128" t="s">
        <v>566</v>
      </c>
      <c r="H271" s="129">
        <v>3</v>
      </c>
      <c r="I271" s="130"/>
      <c r="J271" s="131">
        <f>ROUND(I271*H271,2)</f>
        <v>0</v>
      </c>
      <c r="K271" s="127" t="s">
        <v>1</v>
      </c>
      <c r="L271" s="31"/>
      <c r="M271" s="132" t="s">
        <v>1</v>
      </c>
      <c r="N271" s="133" t="s">
        <v>40</v>
      </c>
      <c r="P271" s="134">
        <f>O271*H271</f>
        <v>0</v>
      </c>
      <c r="Q271" s="134">
        <v>1.6080000000000001E-2</v>
      </c>
      <c r="R271" s="134">
        <f>Q271*H271</f>
        <v>4.8240000000000005E-2</v>
      </c>
      <c r="S271" s="134">
        <v>0</v>
      </c>
      <c r="T271" s="135">
        <f>S271*H271</f>
        <v>0</v>
      </c>
      <c r="AR271" s="136" t="s">
        <v>198</v>
      </c>
      <c r="AT271" s="136" t="s">
        <v>171</v>
      </c>
      <c r="AU271" s="136" t="s">
        <v>85</v>
      </c>
      <c r="AY271" s="16" t="s">
        <v>170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6" t="s">
        <v>83</v>
      </c>
      <c r="BK271" s="137">
        <f>ROUND(I271*H271,2)</f>
        <v>0</v>
      </c>
      <c r="BL271" s="16" t="s">
        <v>198</v>
      </c>
      <c r="BM271" s="136" t="s">
        <v>915</v>
      </c>
    </row>
    <row r="272" spans="2:65" s="1" customFormat="1" ht="36">
      <c r="B272" s="31"/>
      <c r="D272" s="150" t="s">
        <v>805</v>
      </c>
      <c r="F272" s="181" t="s">
        <v>916</v>
      </c>
      <c r="I272" s="182"/>
      <c r="L272" s="31"/>
      <c r="M272" s="183"/>
      <c r="T272" s="55"/>
      <c r="AT272" s="16" t="s">
        <v>805</v>
      </c>
      <c r="AU272" s="16" t="s">
        <v>85</v>
      </c>
    </row>
    <row r="273" spans="2:65" s="12" customFormat="1" ht="10.199999999999999">
      <c r="B273" s="149"/>
      <c r="D273" s="150" t="s">
        <v>601</v>
      </c>
      <c r="E273" s="151" t="s">
        <v>1</v>
      </c>
      <c r="F273" s="152" t="s">
        <v>848</v>
      </c>
      <c r="H273" s="153">
        <v>3</v>
      </c>
      <c r="I273" s="154"/>
      <c r="L273" s="149"/>
      <c r="M273" s="155"/>
      <c r="T273" s="156"/>
      <c r="AT273" s="151" t="s">
        <v>601</v>
      </c>
      <c r="AU273" s="151" t="s">
        <v>85</v>
      </c>
      <c r="AV273" s="12" t="s">
        <v>85</v>
      </c>
      <c r="AW273" s="12" t="s">
        <v>31</v>
      </c>
      <c r="AX273" s="12" t="s">
        <v>83</v>
      </c>
      <c r="AY273" s="151" t="s">
        <v>170</v>
      </c>
    </row>
    <row r="274" spans="2:65" s="1" customFormat="1" ht="33" customHeight="1">
      <c r="B274" s="31"/>
      <c r="C274" s="125" t="s">
        <v>471</v>
      </c>
      <c r="D274" s="125" t="s">
        <v>171</v>
      </c>
      <c r="E274" s="126" t="s">
        <v>917</v>
      </c>
      <c r="F274" s="127" t="s">
        <v>918</v>
      </c>
      <c r="G274" s="128" t="s">
        <v>566</v>
      </c>
      <c r="H274" s="129">
        <v>1</v>
      </c>
      <c r="I274" s="130"/>
      <c r="J274" s="131">
        <f>ROUND(I274*H274,2)</f>
        <v>0</v>
      </c>
      <c r="K274" s="127" t="s">
        <v>1</v>
      </c>
      <c r="L274" s="31"/>
      <c r="M274" s="132" t="s">
        <v>1</v>
      </c>
      <c r="N274" s="133" t="s">
        <v>40</v>
      </c>
      <c r="P274" s="134">
        <f>O274*H274</f>
        <v>0</v>
      </c>
      <c r="Q274" s="134">
        <v>1.4749999999999999E-2</v>
      </c>
      <c r="R274" s="134">
        <f>Q274*H274</f>
        <v>1.4749999999999999E-2</v>
      </c>
      <c r="S274" s="134">
        <v>0</v>
      </c>
      <c r="T274" s="135">
        <f>S274*H274</f>
        <v>0</v>
      </c>
      <c r="AR274" s="136" t="s">
        <v>198</v>
      </c>
      <c r="AT274" s="136" t="s">
        <v>171</v>
      </c>
      <c r="AU274" s="136" t="s">
        <v>85</v>
      </c>
      <c r="AY274" s="16" t="s">
        <v>170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6" t="s">
        <v>83</v>
      </c>
      <c r="BK274" s="137">
        <f>ROUND(I274*H274,2)</f>
        <v>0</v>
      </c>
      <c r="BL274" s="16" t="s">
        <v>198</v>
      </c>
      <c r="BM274" s="136" t="s">
        <v>919</v>
      </c>
    </row>
    <row r="275" spans="2:65" s="1" customFormat="1" ht="18">
      <c r="B275" s="31"/>
      <c r="D275" s="150" t="s">
        <v>805</v>
      </c>
      <c r="F275" s="181" t="s">
        <v>920</v>
      </c>
      <c r="I275" s="182"/>
      <c r="L275" s="31"/>
      <c r="M275" s="183"/>
      <c r="T275" s="55"/>
      <c r="AT275" s="16" t="s">
        <v>805</v>
      </c>
      <c r="AU275" s="16" t="s">
        <v>85</v>
      </c>
    </row>
    <row r="276" spans="2:65" s="12" customFormat="1" ht="10.199999999999999">
      <c r="B276" s="149"/>
      <c r="D276" s="150" t="s">
        <v>601</v>
      </c>
      <c r="E276" s="151" t="s">
        <v>1</v>
      </c>
      <c r="F276" s="152" t="s">
        <v>828</v>
      </c>
      <c r="H276" s="153">
        <v>1</v>
      </c>
      <c r="I276" s="154"/>
      <c r="L276" s="149"/>
      <c r="M276" s="155"/>
      <c r="T276" s="156"/>
      <c r="AT276" s="151" t="s">
        <v>601</v>
      </c>
      <c r="AU276" s="151" t="s">
        <v>85</v>
      </c>
      <c r="AV276" s="12" t="s">
        <v>85</v>
      </c>
      <c r="AW276" s="12" t="s">
        <v>31</v>
      </c>
      <c r="AX276" s="12" t="s">
        <v>83</v>
      </c>
      <c r="AY276" s="151" t="s">
        <v>170</v>
      </c>
    </row>
    <row r="277" spans="2:65" s="1" customFormat="1" ht="16.5" customHeight="1">
      <c r="B277" s="31"/>
      <c r="C277" s="125" t="s">
        <v>319</v>
      </c>
      <c r="D277" s="125" t="s">
        <v>171</v>
      </c>
      <c r="E277" s="126" t="s">
        <v>921</v>
      </c>
      <c r="F277" s="127" t="s">
        <v>922</v>
      </c>
      <c r="G277" s="128" t="s">
        <v>594</v>
      </c>
      <c r="H277" s="129">
        <v>4</v>
      </c>
      <c r="I277" s="130"/>
      <c r="J277" s="131">
        <f>ROUND(I277*H277,2)</f>
        <v>0</v>
      </c>
      <c r="K277" s="127" t="s">
        <v>1</v>
      </c>
      <c r="L277" s="31"/>
      <c r="M277" s="132" t="s">
        <v>1</v>
      </c>
      <c r="N277" s="133" t="s">
        <v>40</v>
      </c>
      <c r="P277" s="134">
        <f>O277*H277</f>
        <v>0</v>
      </c>
      <c r="Q277" s="134">
        <v>0</v>
      </c>
      <c r="R277" s="134">
        <f>Q277*H277</f>
        <v>0</v>
      </c>
      <c r="S277" s="134">
        <v>0</v>
      </c>
      <c r="T277" s="135">
        <f>S277*H277</f>
        <v>0</v>
      </c>
      <c r="AR277" s="136" t="s">
        <v>198</v>
      </c>
      <c r="AT277" s="136" t="s">
        <v>171</v>
      </c>
      <c r="AU277" s="136" t="s">
        <v>85</v>
      </c>
      <c r="AY277" s="16" t="s">
        <v>170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6" t="s">
        <v>83</v>
      </c>
      <c r="BK277" s="137">
        <f>ROUND(I277*H277,2)</f>
        <v>0</v>
      </c>
      <c r="BL277" s="16" t="s">
        <v>198</v>
      </c>
      <c r="BM277" s="136" t="s">
        <v>923</v>
      </c>
    </row>
    <row r="278" spans="2:65" s="1" customFormat="1" ht="24.15" customHeight="1">
      <c r="B278" s="31"/>
      <c r="C278" s="125" t="s">
        <v>478</v>
      </c>
      <c r="D278" s="125" t="s">
        <v>171</v>
      </c>
      <c r="E278" s="126" t="s">
        <v>924</v>
      </c>
      <c r="F278" s="127" t="s">
        <v>925</v>
      </c>
      <c r="G278" s="128" t="s">
        <v>594</v>
      </c>
      <c r="H278" s="129">
        <v>1</v>
      </c>
      <c r="I278" s="130"/>
      <c r="J278" s="131">
        <f>ROUND(I278*H278,2)</f>
        <v>0</v>
      </c>
      <c r="K278" s="127" t="s">
        <v>1</v>
      </c>
      <c r="L278" s="31"/>
      <c r="M278" s="132" t="s">
        <v>1</v>
      </c>
      <c r="N278" s="133" t="s">
        <v>40</v>
      </c>
      <c r="P278" s="134">
        <f>O278*H278</f>
        <v>0</v>
      </c>
      <c r="Q278" s="134">
        <v>1.6000000000000001E-4</v>
      </c>
      <c r="R278" s="134">
        <f>Q278*H278</f>
        <v>1.6000000000000001E-4</v>
      </c>
      <c r="S278" s="134">
        <v>0</v>
      </c>
      <c r="T278" s="135">
        <f>S278*H278</f>
        <v>0</v>
      </c>
      <c r="AR278" s="136" t="s">
        <v>198</v>
      </c>
      <c r="AT278" s="136" t="s">
        <v>171</v>
      </c>
      <c r="AU278" s="136" t="s">
        <v>85</v>
      </c>
      <c r="AY278" s="16" t="s">
        <v>170</v>
      </c>
      <c r="BE278" s="137">
        <f>IF(N278="základní",J278,0)</f>
        <v>0</v>
      </c>
      <c r="BF278" s="137">
        <f>IF(N278="snížená",J278,0)</f>
        <v>0</v>
      </c>
      <c r="BG278" s="137">
        <f>IF(N278="zákl. přenesená",J278,0)</f>
        <v>0</v>
      </c>
      <c r="BH278" s="137">
        <f>IF(N278="sníž. přenesená",J278,0)</f>
        <v>0</v>
      </c>
      <c r="BI278" s="137">
        <f>IF(N278="nulová",J278,0)</f>
        <v>0</v>
      </c>
      <c r="BJ278" s="16" t="s">
        <v>83</v>
      </c>
      <c r="BK278" s="137">
        <f>ROUND(I278*H278,2)</f>
        <v>0</v>
      </c>
      <c r="BL278" s="16" t="s">
        <v>198</v>
      </c>
      <c r="BM278" s="136" t="s">
        <v>926</v>
      </c>
    </row>
    <row r="279" spans="2:65" s="1" customFormat="1" ht="18">
      <c r="B279" s="31"/>
      <c r="D279" s="150" t="s">
        <v>805</v>
      </c>
      <c r="F279" s="181" t="s">
        <v>927</v>
      </c>
      <c r="I279" s="182"/>
      <c r="L279" s="31"/>
      <c r="M279" s="183"/>
      <c r="T279" s="55"/>
      <c r="AT279" s="16" t="s">
        <v>805</v>
      </c>
      <c r="AU279" s="16" t="s">
        <v>85</v>
      </c>
    </row>
    <row r="280" spans="2:65" s="1" customFormat="1" ht="16.5" customHeight="1">
      <c r="B280" s="31"/>
      <c r="C280" s="125" t="s">
        <v>324</v>
      </c>
      <c r="D280" s="125" t="s">
        <v>171</v>
      </c>
      <c r="E280" s="126" t="s">
        <v>928</v>
      </c>
      <c r="F280" s="127" t="s">
        <v>929</v>
      </c>
      <c r="G280" s="128" t="s">
        <v>594</v>
      </c>
      <c r="H280" s="129">
        <v>1</v>
      </c>
      <c r="I280" s="130"/>
      <c r="J280" s="131">
        <f>ROUND(I280*H280,2)</f>
        <v>0</v>
      </c>
      <c r="K280" s="127" t="s">
        <v>1</v>
      </c>
      <c r="L280" s="31"/>
      <c r="M280" s="132" t="s">
        <v>1</v>
      </c>
      <c r="N280" s="133" t="s">
        <v>40</v>
      </c>
      <c r="P280" s="134">
        <f>O280*H280</f>
        <v>0</v>
      </c>
      <c r="Q280" s="134">
        <v>1.6000000000000001E-4</v>
      </c>
      <c r="R280" s="134">
        <f>Q280*H280</f>
        <v>1.6000000000000001E-4</v>
      </c>
      <c r="S280" s="134">
        <v>0</v>
      </c>
      <c r="T280" s="135">
        <f>S280*H280</f>
        <v>0</v>
      </c>
      <c r="AR280" s="136" t="s">
        <v>198</v>
      </c>
      <c r="AT280" s="136" t="s">
        <v>171</v>
      </c>
      <c r="AU280" s="136" t="s">
        <v>85</v>
      </c>
      <c r="AY280" s="16" t="s">
        <v>170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6" t="s">
        <v>83</v>
      </c>
      <c r="BK280" s="137">
        <f>ROUND(I280*H280,2)</f>
        <v>0</v>
      </c>
      <c r="BL280" s="16" t="s">
        <v>198</v>
      </c>
      <c r="BM280" s="136" t="s">
        <v>930</v>
      </c>
    </row>
    <row r="281" spans="2:65" s="1" customFormat="1" ht="18">
      <c r="B281" s="31"/>
      <c r="D281" s="150" t="s">
        <v>805</v>
      </c>
      <c r="F281" s="181" t="s">
        <v>927</v>
      </c>
      <c r="I281" s="182"/>
      <c r="L281" s="31"/>
      <c r="M281" s="183"/>
      <c r="T281" s="55"/>
      <c r="AT281" s="16" t="s">
        <v>805</v>
      </c>
      <c r="AU281" s="16" t="s">
        <v>85</v>
      </c>
    </row>
    <row r="282" spans="2:65" s="1" customFormat="1" ht="16.5" customHeight="1">
      <c r="B282" s="31"/>
      <c r="C282" s="125" t="s">
        <v>485</v>
      </c>
      <c r="D282" s="125" t="s">
        <v>171</v>
      </c>
      <c r="E282" s="126" t="s">
        <v>931</v>
      </c>
      <c r="F282" s="127" t="s">
        <v>932</v>
      </c>
      <c r="G282" s="128" t="s">
        <v>594</v>
      </c>
      <c r="H282" s="129">
        <v>1</v>
      </c>
      <c r="I282" s="130"/>
      <c r="J282" s="131">
        <f>ROUND(I282*H282,2)</f>
        <v>0</v>
      </c>
      <c r="K282" s="127" t="s">
        <v>1</v>
      </c>
      <c r="L282" s="31"/>
      <c r="M282" s="132" t="s">
        <v>1</v>
      </c>
      <c r="N282" s="133" t="s">
        <v>40</v>
      </c>
      <c r="P282" s="134">
        <f>O282*H282</f>
        <v>0</v>
      </c>
      <c r="Q282" s="134">
        <v>1.6000000000000001E-4</v>
      </c>
      <c r="R282" s="134">
        <f>Q282*H282</f>
        <v>1.6000000000000001E-4</v>
      </c>
      <c r="S282" s="134">
        <v>0</v>
      </c>
      <c r="T282" s="135">
        <f>S282*H282</f>
        <v>0</v>
      </c>
      <c r="AR282" s="136" t="s">
        <v>198</v>
      </c>
      <c r="AT282" s="136" t="s">
        <v>171</v>
      </c>
      <c r="AU282" s="136" t="s">
        <v>85</v>
      </c>
      <c r="AY282" s="16" t="s">
        <v>170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6" t="s">
        <v>83</v>
      </c>
      <c r="BK282" s="137">
        <f>ROUND(I282*H282,2)</f>
        <v>0</v>
      </c>
      <c r="BL282" s="16" t="s">
        <v>198</v>
      </c>
      <c r="BM282" s="136" t="s">
        <v>933</v>
      </c>
    </row>
    <row r="283" spans="2:65" s="1" customFormat="1" ht="18">
      <c r="B283" s="31"/>
      <c r="D283" s="150" t="s">
        <v>805</v>
      </c>
      <c r="F283" s="181" t="s">
        <v>927</v>
      </c>
      <c r="I283" s="182"/>
      <c r="L283" s="31"/>
      <c r="M283" s="183"/>
      <c r="T283" s="55"/>
      <c r="AT283" s="16" t="s">
        <v>805</v>
      </c>
      <c r="AU283" s="16" t="s">
        <v>85</v>
      </c>
    </row>
    <row r="284" spans="2:65" s="1" customFormat="1" ht="24.15" customHeight="1">
      <c r="B284" s="31"/>
      <c r="C284" s="125" t="s">
        <v>327</v>
      </c>
      <c r="D284" s="125" t="s">
        <v>171</v>
      </c>
      <c r="E284" s="126" t="s">
        <v>934</v>
      </c>
      <c r="F284" s="127" t="s">
        <v>935</v>
      </c>
      <c r="G284" s="128" t="s">
        <v>594</v>
      </c>
      <c r="H284" s="129">
        <v>1</v>
      </c>
      <c r="I284" s="130"/>
      <c r="J284" s="131">
        <f>ROUND(I284*H284,2)</f>
        <v>0</v>
      </c>
      <c r="K284" s="127" t="s">
        <v>1</v>
      </c>
      <c r="L284" s="31"/>
      <c r="M284" s="132" t="s">
        <v>1</v>
      </c>
      <c r="N284" s="133" t="s">
        <v>40</v>
      </c>
      <c r="P284" s="134">
        <f>O284*H284</f>
        <v>0</v>
      </c>
      <c r="Q284" s="134">
        <v>1.6000000000000001E-4</v>
      </c>
      <c r="R284" s="134">
        <f>Q284*H284</f>
        <v>1.6000000000000001E-4</v>
      </c>
      <c r="S284" s="134">
        <v>0</v>
      </c>
      <c r="T284" s="135">
        <f>S284*H284</f>
        <v>0</v>
      </c>
      <c r="AR284" s="136" t="s">
        <v>198</v>
      </c>
      <c r="AT284" s="136" t="s">
        <v>171</v>
      </c>
      <c r="AU284" s="136" t="s">
        <v>85</v>
      </c>
      <c r="AY284" s="16" t="s">
        <v>170</v>
      </c>
      <c r="BE284" s="137">
        <f>IF(N284="základní",J284,0)</f>
        <v>0</v>
      </c>
      <c r="BF284" s="137">
        <f>IF(N284="snížená",J284,0)</f>
        <v>0</v>
      </c>
      <c r="BG284" s="137">
        <f>IF(N284="zákl. přenesená",J284,0)</f>
        <v>0</v>
      </c>
      <c r="BH284" s="137">
        <f>IF(N284="sníž. přenesená",J284,0)</f>
        <v>0</v>
      </c>
      <c r="BI284" s="137">
        <f>IF(N284="nulová",J284,0)</f>
        <v>0</v>
      </c>
      <c r="BJ284" s="16" t="s">
        <v>83</v>
      </c>
      <c r="BK284" s="137">
        <f>ROUND(I284*H284,2)</f>
        <v>0</v>
      </c>
      <c r="BL284" s="16" t="s">
        <v>198</v>
      </c>
      <c r="BM284" s="136" t="s">
        <v>936</v>
      </c>
    </row>
    <row r="285" spans="2:65" s="1" customFormat="1" ht="18">
      <c r="B285" s="31"/>
      <c r="D285" s="150" t="s">
        <v>805</v>
      </c>
      <c r="F285" s="181" t="s">
        <v>927</v>
      </c>
      <c r="I285" s="182"/>
      <c r="L285" s="31"/>
      <c r="M285" s="183"/>
      <c r="T285" s="55"/>
      <c r="AT285" s="16" t="s">
        <v>805</v>
      </c>
      <c r="AU285" s="16" t="s">
        <v>85</v>
      </c>
    </row>
    <row r="286" spans="2:65" s="1" customFormat="1" ht="24.15" customHeight="1">
      <c r="B286" s="31"/>
      <c r="C286" s="125" t="s">
        <v>492</v>
      </c>
      <c r="D286" s="125" t="s">
        <v>171</v>
      </c>
      <c r="E286" s="126" t="s">
        <v>937</v>
      </c>
      <c r="F286" s="127" t="s">
        <v>938</v>
      </c>
      <c r="G286" s="128" t="s">
        <v>566</v>
      </c>
      <c r="H286" s="129">
        <v>4</v>
      </c>
      <c r="I286" s="130"/>
      <c r="J286" s="131">
        <f>ROUND(I286*H286,2)</f>
        <v>0</v>
      </c>
      <c r="K286" s="127" t="s">
        <v>1</v>
      </c>
      <c r="L286" s="31"/>
      <c r="M286" s="132" t="s">
        <v>1</v>
      </c>
      <c r="N286" s="133" t="s">
        <v>40</v>
      </c>
      <c r="P286" s="134">
        <f>O286*H286</f>
        <v>0</v>
      </c>
      <c r="Q286" s="134">
        <v>1.8400000000000003E-3</v>
      </c>
      <c r="R286" s="134">
        <f>Q286*H286</f>
        <v>7.3600000000000011E-3</v>
      </c>
      <c r="S286" s="134">
        <v>0</v>
      </c>
      <c r="T286" s="135">
        <f>S286*H286</f>
        <v>0</v>
      </c>
      <c r="AR286" s="136" t="s">
        <v>198</v>
      </c>
      <c r="AT286" s="136" t="s">
        <v>171</v>
      </c>
      <c r="AU286" s="136" t="s">
        <v>85</v>
      </c>
      <c r="AY286" s="16" t="s">
        <v>170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6" t="s">
        <v>83</v>
      </c>
      <c r="BK286" s="137">
        <f>ROUND(I286*H286,2)</f>
        <v>0</v>
      </c>
      <c r="BL286" s="16" t="s">
        <v>198</v>
      </c>
      <c r="BM286" s="136" t="s">
        <v>939</v>
      </c>
    </row>
    <row r="287" spans="2:65" s="1" customFormat="1" ht="18">
      <c r="B287" s="31"/>
      <c r="D287" s="150" t="s">
        <v>805</v>
      </c>
      <c r="F287" s="181" t="s">
        <v>847</v>
      </c>
      <c r="I287" s="182"/>
      <c r="L287" s="31"/>
      <c r="M287" s="183"/>
      <c r="T287" s="55"/>
      <c r="AT287" s="16" t="s">
        <v>805</v>
      </c>
      <c r="AU287" s="16" t="s">
        <v>85</v>
      </c>
    </row>
    <row r="288" spans="2:65" s="1" customFormat="1" ht="16.5" customHeight="1">
      <c r="B288" s="31"/>
      <c r="C288" s="125" t="s">
        <v>331</v>
      </c>
      <c r="D288" s="125" t="s">
        <v>171</v>
      </c>
      <c r="E288" s="126" t="s">
        <v>940</v>
      </c>
      <c r="F288" s="127" t="s">
        <v>941</v>
      </c>
      <c r="G288" s="128" t="s">
        <v>594</v>
      </c>
      <c r="H288" s="129">
        <v>1</v>
      </c>
      <c r="I288" s="130"/>
      <c r="J288" s="131">
        <f>ROUND(I288*H288,2)</f>
        <v>0</v>
      </c>
      <c r="K288" s="127" t="s">
        <v>1</v>
      </c>
      <c r="L288" s="31"/>
      <c r="M288" s="132" t="s">
        <v>1</v>
      </c>
      <c r="N288" s="133" t="s">
        <v>40</v>
      </c>
      <c r="P288" s="134">
        <f>O288*H288</f>
        <v>0</v>
      </c>
      <c r="Q288" s="134">
        <v>1.6000000000000001E-4</v>
      </c>
      <c r="R288" s="134">
        <f>Q288*H288</f>
        <v>1.6000000000000001E-4</v>
      </c>
      <c r="S288" s="134">
        <v>0</v>
      </c>
      <c r="T288" s="135">
        <f>S288*H288</f>
        <v>0</v>
      </c>
      <c r="AR288" s="136" t="s">
        <v>198</v>
      </c>
      <c r="AT288" s="136" t="s">
        <v>171</v>
      </c>
      <c r="AU288" s="136" t="s">
        <v>85</v>
      </c>
      <c r="AY288" s="16" t="s">
        <v>170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6" t="s">
        <v>83</v>
      </c>
      <c r="BK288" s="137">
        <f>ROUND(I288*H288,2)</f>
        <v>0</v>
      </c>
      <c r="BL288" s="16" t="s">
        <v>198</v>
      </c>
      <c r="BM288" s="136" t="s">
        <v>942</v>
      </c>
    </row>
    <row r="289" spans="2:65" s="1" customFormat="1" ht="16.5" customHeight="1">
      <c r="B289" s="31"/>
      <c r="C289" s="125" t="s">
        <v>499</v>
      </c>
      <c r="D289" s="125" t="s">
        <v>171</v>
      </c>
      <c r="E289" s="126" t="s">
        <v>943</v>
      </c>
      <c r="F289" s="127" t="s">
        <v>944</v>
      </c>
      <c r="G289" s="128" t="s">
        <v>594</v>
      </c>
      <c r="H289" s="129">
        <v>2</v>
      </c>
      <c r="I289" s="130"/>
      <c r="J289" s="131">
        <f>ROUND(I289*H289,2)</f>
        <v>0</v>
      </c>
      <c r="K289" s="127" t="s">
        <v>1</v>
      </c>
      <c r="L289" s="31"/>
      <c r="M289" s="132" t="s">
        <v>1</v>
      </c>
      <c r="N289" s="133" t="s">
        <v>40</v>
      </c>
      <c r="P289" s="134">
        <f>O289*H289</f>
        <v>0</v>
      </c>
      <c r="Q289" s="134">
        <v>1.6000000000000001E-4</v>
      </c>
      <c r="R289" s="134">
        <f>Q289*H289</f>
        <v>3.2000000000000003E-4</v>
      </c>
      <c r="S289" s="134">
        <v>0</v>
      </c>
      <c r="T289" s="135">
        <f>S289*H289</f>
        <v>0</v>
      </c>
      <c r="AR289" s="136" t="s">
        <v>198</v>
      </c>
      <c r="AT289" s="136" t="s">
        <v>171</v>
      </c>
      <c r="AU289" s="136" t="s">
        <v>85</v>
      </c>
      <c r="AY289" s="16" t="s">
        <v>170</v>
      </c>
      <c r="BE289" s="137">
        <f>IF(N289="základní",J289,0)</f>
        <v>0</v>
      </c>
      <c r="BF289" s="137">
        <f>IF(N289="snížená",J289,0)</f>
        <v>0</v>
      </c>
      <c r="BG289" s="137">
        <f>IF(N289="zákl. přenesená",J289,0)</f>
        <v>0</v>
      </c>
      <c r="BH289" s="137">
        <f>IF(N289="sníž. přenesená",J289,0)</f>
        <v>0</v>
      </c>
      <c r="BI289" s="137">
        <f>IF(N289="nulová",J289,0)</f>
        <v>0</v>
      </c>
      <c r="BJ289" s="16" t="s">
        <v>83</v>
      </c>
      <c r="BK289" s="137">
        <f>ROUND(I289*H289,2)</f>
        <v>0</v>
      </c>
      <c r="BL289" s="16" t="s">
        <v>198</v>
      </c>
      <c r="BM289" s="136" t="s">
        <v>945</v>
      </c>
    </row>
    <row r="290" spans="2:65" s="10" customFormat="1" ht="22.8" customHeight="1">
      <c r="B290" s="115"/>
      <c r="D290" s="116" t="s">
        <v>74</v>
      </c>
      <c r="E290" s="147" t="s">
        <v>946</v>
      </c>
      <c r="F290" s="147" t="s">
        <v>947</v>
      </c>
      <c r="I290" s="118"/>
      <c r="J290" s="148">
        <f>BK290</f>
        <v>0</v>
      </c>
      <c r="L290" s="115"/>
      <c r="M290" s="120"/>
      <c r="P290" s="121">
        <f>SUM(P291:P297)</f>
        <v>0</v>
      </c>
      <c r="R290" s="121">
        <f>SUM(R291:R297)</f>
        <v>0.19400000000000001</v>
      </c>
      <c r="T290" s="122">
        <f>SUM(T291:T297)</f>
        <v>0</v>
      </c>
      <c r="AR290" s="116" t="s">
        <v>85</v>
      </c>
      <c r="AT290" s="123" t="s">
        <v>74</v>
      </c>
      <c r="AU290" s="123" t="s">
        <v>83</v>
      </c>
      <c r="AY290" s="116" t="s">
        <v>170</v>
      </c>
      <c r="BK290" s="124">
        <f>SUM(BK291:BK297)</f>
        <v>0</v>
      </c>
    </row>
    <row r="291" spans="2:65" s="1" customFormat="1" ht="24.15" customHeight="1">
      <c r="B291" s="31"/>
      <c r="C291" s="125" t="s">
        <v>334</v>
      </c>
      <c r="D291" s="125" t="s">
        <v>171</v>
      </c>
      <c r="E291" s="126" t="s">
        <v>948</v>
      </c>
      <c r="F291" s="127" t="s">
        <v>949</v>
      </c>
      <c r="G291" s="128" t="s">
        <v>566</v>
      </c>
      <c r="H291" s="129">
        <v>3</v>
      </c>
      <c r="I291" s="130"/>
      <c r="J291" s="131">
        <f>ROUND(I291*H291,2)</f>
        <v>0</v>
      </c>
      <c r="K291" s="127" t="s">
        <v>595</v>
      </c>
      <c r="L291" s="31"/>
      <c r="M291" s="132" t="s">
        <v>1</v>
      </c>
      <c r="N291" s="133" t="s">
        <v>40</v>
      </c>
      <c r="P291" s="134">
        <f>O291*H291</f>
        <v>0</v>
      </c>
      <c r="Q291" s="134">
        <v>1.5599999999999999E-2</v>
      </c>
      <c r="R291" s="134">
        <f>Q291*H291</f>
        <v>4.6799999999999994E-2</v>
      </c>
      <c r="S291" s="134">
        <v>0</v>
      </c>
      <c r="T291" s="135">
        <f>S291*H291</f>
        <v>0</v>
      </c>
      <c r="AR291" s="136" t="s">
        <v>198</v>
      </c>
      <c r="AT291" s="136" t="s">
        <v>171</v>
      </c>
      <c r="AU291" s="136" t="s">
        <v>85</v>
      </c>
      <c r="AY291" s="16" t="s">
        <v>170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6" t="s">
        <v>83</v>
      </c>
      <c r="BK291" s="137">
        <f>ROUND(I291*H291,2)</f>
        <v>0</v>
      </c>
      <c r="BL291" s="16" t="s">
        <v>198</v>
      </c>
      <c r="BM291" s="136" t="s">
        <v>950</v>
      </c>
    </row>
    <row r="292" spans="2:65" s="1" customFormat="1" ht="33" customHeight="1">
      <c r="B292" s="31"/>
      <c r="C292" s="125" t="s">
        <v>506</v>
      </c>
      <c r="D292" s="125" t="s">
        <v>171</v>
      </c>
      <c r="E292" s="126" t="s">
        <v>951</v>
      </c>
      <c r="F292" s="127" t="s">
        <v>952</v>
      </c>
      <c r="G292" s="128" t="s">
        <v>566</v>
      </c>
      <c r="H292" s="129">
        <v>7</v>
      </c>
      <c r="I292" s="130"/>
      <c r="J292" s="131">
        <f>ROUND(I292*H292,2)</f>
        <v>0</v>
      </c>
      <c r="K292" s="127" t="s">
        <v>595</v>
      </c>
      <c r="L292" s="31"/>
      <c r="M292" s="132" t="s">
        <v>1</v>
      </c>
      <c r="N292" s="133" t="s">
        <v>40</v>
      </c>
      <c r="P292" s="134">
        <f>O292*H292</f>
        <v>0</v>
      </c>
      <c r="Q292" s="134">
        <v>1.6650000000000002E-2</v>
      </c>
      <c r="R292" s="134">
        <f>Q292*H292</f>
        <v>0.11655000000000001</v>
      </c>
      <c r="S292" s="134">
        <v>0</v>
      </c>
      <c r="T292" s="135">
        <f>S292*H292</f>
        <v>0</v>
      </c>
      <c r="AR292" s="136" t="s">
        <v>198</v>
      </c>
      <c r="AT292" s="136" t="s">
        <v>171</v>
      </c>
      <c r="AU292" s="136" t="s">
        <v>85</v>
      </c>
      <c r="AY292" s="16" t="s">
        <v>170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6" t="s">
        <v>83</v>
      </c>
      <c r="BK292" s="137">
        <f>ROUND(I292*H292,2)</f>
        <v>0</v>
      </c>
      <c r="BL292" s="16" t="s">
        <v>198</v>
      </c>
      <c r="BM292" s="136" t="s">
        <v>953</v>
      </c>
    </row>
    <row r="293" spans="2:65" s="12" customFormat="1" ht="10.199999999999999">
      <c r="B293" s="149"/>
      <c r="D293" s="150" t="s">
        <v>601</v>
      </c>
      <c r="E293" s="151" t="s">
        <v>1</v>
      </c>
      <c r="F293" s="152" t="s">
        <v>954</v>
      </c>
      <c r="H293" s="153">
        <v>7</v>
      </c>
      <c r="I293" s="154"/>
      <c r="L293" s="149"/>
      <c r="M293" s="155"/>
      <c r="T293" s="156"/>
      <c r="AT293" s="151" t="s">
        <v>601</v>
      </c>
      <c r="AU293" s="151" t="s">
        <v>85</v>
      </c>
      <c r="AV293" s="12" t="s">
        <v>85</v>
      </c>
      <c r="AW293" s="12" t="s">
        <v>31</v>
      </c>
      <c r="AX293" s="12" t="s">
        <v>83</v>
      </c>
      <c r="AY293" s="151" t="s">
        <v>170</v>
      </c>
    </row>
    <row r="294" spans="2:65" s="1" customFormat="1" ht="24.15" customHeight="1">
      <c r="B294" s="31"/>
      <c r="C294" s="125" t="s">
        <v>338</v>
      </c>
      <c r="D294" s="125" t="s">
        <v>171</v>
      </c>
      <c r="E294" s="126" t="s">
        <v>955</v>
      </c>
      <c r="F294" s="127" t="s">
        <v>956</v>
      </c>
      <c r="G294" s="128" t="s">
        <v>566</v>
      </c>
      <c r="H294" s="129">
        <v>1</v>
      </c>
      <c r="I294" s="130"/>
      <c r="J294" s="131">
        <f>ROUND(I294*H294,2)</f>
        <v>0</v>
      </c>
      <c r="K294" s="127" t="s">
        <v>1</v>
      </c>
      <c r="L294" s="31"/>
      <c r="M294" s="132" t="s">
        <v>1</v>
      </c>
      <c r="N294" s="133" t="s">
        <v>40</v>
      </c>
      <c r="P294" s="134">
        <f>O294*H294</f>
        <v>0</v>
      </c>
      <c r="Q294" s="134">
        <v>1.6650000000000002E-2</v>
      </c>
      <c r="R294" s="134">
        <f>Q294*H294</f>
        <v>1.6650000000000002E-2</v>
      </c>
      <c r="S294" s="134">
        <v>0</v>
      </c>
      <c r="T294" s="135">
        <f>S294*H294</f>
        <v>0</v>
      </c>
      <c r="AR294" s="136" t="s">
        <v>198</v>
      </c>
      <c r="AT294" s="136" t="s">
        <v>171</v>
      </c>
      <c r="AU294" s="136" t="s">
        <v>85</v>
      </c>
      <c r="AY294" s="16" t="s">
        <v>170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6" t="s">
        <v>83</v>
      </c>
      <c r="BK294" s="137">
        <f>ROUND(I294*H294,2)</f>
        <v>0</v>
      </c>
      <c r="BL294" s="16" t="s">
        <v>198</v>
      </c>
      <c r="BM294" s="136" t="s">
        <v>957</v>
      </c>
    </row>
    <row r="295" spans="2:65" s="12" customFormat="1" ht="10.199999999999999">
      <c r="B295" s="149"/>
      <c r="D295" s="150" t="s">
        <v>601</v>
      </c>
      <c r="E295" s="151" t="s">
        <v>1</v>
      </c>
      <c r="F295" s="152" t="s">
        <v>906</v>
      </c>
      <c r="H295" s="153">
        <v>1</v>
      </c>
      <c r="I295" s="154"/>
      <c r="L295" s="149"/>
      <c r="M295" s="155"/>
      <c r="T295" s="156"/>
      <c r="AT295" s="151" t="s">
        <v>601</v>
      </c>
      <c r="AU295" s="151" t="s">
        <v>85</v>
      </c>
      <c r="AV295" s="12" t="s">
        <v>85</v>
      </c>
      <c r="AW295" s="12" t="s">
        <v>31</v>
      </c>
      <c r="AX295" s="12" t="s">
        <v>83</v>
      </c>
      <c r="AY295" s="151" t="s">
        <v>170</v>
      </c>
    </row>
    <row r="296" spans="2:65" s="1" customFormat="1" ht="24.15" customHeight="1">
      <c r="B296" s="31"/>
      <c r="C296" s="125" t="s">
        <v>515</v>
      </c>
      <c r="D296" s="125" t="s">
        <v>171</v>
      </c>
      <c r="E296" s="126" t="s">
        <v>958</v>
      </c>
      <c r="F296" s="127" t="s">
        <v>959</v>
      </c>
      <c r="G296" s="128" t="s">
        <v>566</v>
      </c>
      <c r="H296" s="129">
        <v>1</v>
      </c>
      <c r="I296" s="130"/>
      <c r="J296" s="131">
        <f>ROUND(I296*H296,2)</f>
        <v>0</v>
      </c>
      <c r="K296" s="127" t="s">
        <v>1</v>
      </c>
      <c r="L296" s="31"/>
      <c r="M296" s="132" t="s">
        <v>1</v>
      </c>
      <c r="N296" s="133" t="s">
        <v>40</v>
      </c>
      <c r="P296" s="134">
        <f>O296*H296</f>
        <v>0</v>
      </c>
      <c r="Q296" s="134">
        <v>1.4E-2</v>
      </c>
      <c r="R296" s="134">
        <f>Q296*H296</f>
        <v>1.4E-2</v>
      </c>
      <c r="S296" s="134">
        <v>0</v>
      </c>
      <c r="T296" s="135">
        <f>S296*H296</f>
        <v>0</v>
      </c>
      <c r="AR296" s="136" t="s">
        <v>198</v>
      </c>
      <c r="AT296" s="136" t="s">
        <v>171</v>
      </c>
      <c r="AU296" s="136" t="s">
        <v>85</v>
      </c>
      <c r="AY296" s="16" t="s">
        <v>170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6" t="s">
        <v>83</v>
      </c>
      <c r="BK296" s="137">
        <f>ROUND(I296*H296,2)</f>
        <v>0</v>
      </c>
      <c r="BL296" s="16" t="s">
        <v>198</v>
      </c>
      <c r="BM296" s="136" t="s">
        <v>960</v>
      </c>
    </row>
    <row r="297" spans="2:65" s="12" customFormat="1" ht="10.199999999999999">
      <c r="B297" s="149"/>
      <c r="D297" s="150" t="s">
        <v>601</v>
      </c>
      <c r="E297" s="151" t="s">
        <v>1</v>
      </c>
      <c r="F297" s="152" t="s">
        <v>828</v>
      </c>
      <c r="H297" s="153">
        <v>1</v>
      </c>
      <c r="I297" s="154"/>
      <c r="L297" s="149"/>
      <c r="M297" s="184"/>
      <c r="N297" s="185"/>
      <c r="O297" s="185"/>
      <c r="P297" s="185"/>
      <c r="Q297" s="185"/>
      <c r="R297" s="185"/>
      <c r="S297" s="185"/>
      <c r="T297" s="186"/>
      <c r="AT297" s="151" t="s">
        <v>601</v>
      </c>
      <c r="AU297" s="151" t="s">
        <v>85</v>
      </c>
      <c r="AV297" s="12" t="s">
        <v>85</v>
      </c>
      <c r="AW297" s="12" t="s">
        <v>31</v>
      </c>
      <c r="AX297" s="12" t="s">
        <v>83</v>
      </c>
      <c r="AY297" s="151" t="s">
        <v>170</v>
      </c>
    </row>
    <row r="298" spans="2:65" s="1" customFormat="1" ht="7" customHeight="1">
      <c r="B298" s="43"/>
      <c r="C298" s="44"/>
      <c r="D298" s="44"/>
      <c r="E298" s="44"/>
      <c r="F298" s="44"/>
      <c r="G298" s="44"/>
      <c r="H298" s="44"/>
      <c r="I298" s="44"/>
      <c r="J298" s="44"/>
      <c r="K298" s="44"/>
      <c r="L298" s="31"/>
    </row>
  </sheetData>
  <sheetProtection algorithmName="SHA-512" hashValue="epppYjlciAyIiWG1Y0wGbunYVIpXkheM36/pH4vS5quBuK9kydwtRf4zLYEAFs0P5AReMpB8nX4mH0pKoFtNtg==" saltValue="qWwFyOBN7bF66J2seZGtodid0B1x/CNgRXkIw03kpeCZ1OTkDdHmNWlm+fQKgZcwb1SWFed5LLiDxFdooTvrEQ==" spinCount="100000" sheet="1" objects="1" scenarios="1" formatColumns="0" formatRows="0" autoFilter="0"/>
  <autoFilter ref="C127:K297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94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961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ROUND(J133,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ROUND((SUM(BE133:BE393)),  2)</f>
        <v>0</v>
      </c>
      <c r="I33" s="91">
        <v>0.21</v>
      </c>
      <c r="J33" s="90">
        <f>ROUND(((SUM(BE133:BE393))*I33),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ROUND((SUM(BF133:BF393)),  2)</f>
        <v>0</v>
      </c>
      <c r="I34" s="91">
        <v>0.12</v>
      </c>
      <c r="J34" s="90">
        <f>ROUND(((SUM(BF133:BF393))*I34),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ROUND((SUM(BG133:BG393)),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ROUND((SUM(BH133:BH393)),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ROUND((SUM(BI133:BI393)),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003 - Stavební práce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Karviná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J133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577</v>
      </c>
      <c r="E97" s="105"/>
      <c r="F97" s="105"/>
      <c r="G97" s="105"/>
      <c r="H97" s="105"/>
      <c r="I97" s="105"/>
      <c r="J97" s="106">
        <f>J134</f>
        <v>0</v>
      </c>
      <c r="L97" s="103"/>
    </row>
    <row r="98" spans="2:12" s="11" customFormat="1" ht="19.899999999999999" customHeight="1">
      <c r="B98" s="143"/>
      <c r="D98" s="144" t="s">
        <v>962</v>
      </c>
      <c r="E98" s="145"/>
      <c r="F98" s="145"/>
      <c r="G98" s="145"/>
      <c r="H98" s="145"/>
      <c r="I98" s="145"/>
      <c r="J98" s="146">
        <f>J135</f>
        <v>0</v>
      </c>
      <c r="L98" s="143"/>
    </row>
    <row r="99" spans="2:12" s="11" customFormat="1" ht="19.899999999999999" customHeight="1">
      <c r="B99" s="143"/>
      <c r="D99" s="144" t="s">
        <v>579</v>
      </c>
      <c r="E99" s="145"/>
      <c r="F99" s="145"/>
      <c r="G99" s="145"/>
      <c r="H99" s="145"/>
      <c r="I99" s="145"/>
      <c r="J99" s="146">
        <f>J151</f>
        <v>0</v>
      </c>
      <c r="L99" s="143"/>
    </row>
    <row r="100" spans="2:12" s="11" customFormat="1" ht="19.899999999999999" customHeight="1">
      <c r="B100" s="143"/>
      <c r="D100" s="144" t="s">
        <v>963</v>
      </c>
      <c r="E100" s="145"/>
      <c r="F100" s="145"/>
      <c r="G100" s="145"/>
      <c r="H100" s="145"/>
      <c r="I100" s="145"/>
      <c r="J100" s="146">
        <f>J178</f>
        <v>0</v>
      </c>
      <c r="L100" s="143"/>
    </row>
    <row r="101" spans="2:12" s="11" customFormat="1" ht="19.899999999999999" customHeight="1">
      <c r="B101" s="143"/>
      <c r="D101" s="144" t="s">
        <v>581</v>
      </c>
      <c r="E101" s="145"/>
      <c r="F101" s="145"/>
      <c r="G101" s="145"/>
      <c r="H101" s="145"/>
      <c r="I101" s="145"/>
      <c r="J101" s="146">
        <f>J211</f>
        <v>0</v>
      </c>
      <c r="L101" s="143"/>
    </row>
    <row r="102" spans="2:12" s="11" customFormat="1" ht="19.899999999999999" customHeight="1">
      <c r="B102" s="143"/>
      <c r="D102" s="144" t="s">
        <v>582</v>
      </c>
      <c r="E102" s="145"/>
      <c r="F102" s="145"/>
      <c r="G102" s="145"/>
      <c r="H102" s="145"/>
      <c r="I102" s="145"/>
      <c r="J102" s="146">
        <f>J223</f>
        <v>0</v>
      </c>
      <c r="L102" s="143"/>
    </row>
    <row r="103" spans="2:12" s="8" customFormat="1" ht="25" customHeight="1">
      <c r="B103" s="103"/>
      <c r="D103" s="104" t="s">
        <v>583</v>
      </c>
      <c r="E103" s="105"/>
      <c r="F103" s="105"/>
      <c r="G103" s="105"/>
      <c r="H103" s="105"/>
      <c r="I103" s="105"/>
      <c r="J103" s="106">
        <f>J226</f>
        <v>0</v>
      </c>
      <c r="L103" s="103"/>
    </row>
    <row r="104" spans="2:12" s="11" customFormat="1" ht="19.899999999999999" customHeight="1">
      <c r="B104" s="143"/>
      <c r="D104" s="144" t="s">
        <v>964</v>
      </c>
      <c r="E104" s="145"/>
      <c r="F104" s="145"/>
      <c r="G104" s="145"/>
      <c r="H104" s="145"/>
      <c r="I104" s="145"/>
      <c r="J104" s="146">
        <f>J227</f>
        <v>0</v>
      </c>
      <c r="L104" s="143"/>
    </row>
    <row r="105" spans="2:12" s="11" customFormat="1" ht="19.899999999999999" customHeight="1">
      <c r="B105" s="143"/>
      <c r="D105" s="144" t="s">
        <v>584</v>
      </c>
      <c r="E105" s="145"/>
      <c r="F105" s="145"/>
      <c r="G105" s="145"/>
      <c r="H105" s="145"/>
      <c r="I105" s="145"/>
      <c r="J105" s="146">
        <f>J233</f>
        <v>0</v>
      </c>
      <c r="L105" s="143"/>
    </row>
    <row r="106" spans="2:12" s="11" customFormat="1" ht="19.899999999999999" customHeight="1">
      <c r="B106" s="143"/>
      <c r="D106" s="144" t="s">
        <v>965</v>
      </c>
      <c r="E106" s="145"/>
      <c r="F106" s="145"/>
      <c r="G106" s="145"/>
      <c r="H106" s="145"/>
      <c r="I106" s="145"/>
      <c r="J106" s="146">
        <f>J239</f>
        <v>0</v>
      </c>
      <c r="L106" s="143"/>
    </row>
    <row r="107" spans="2:12" s="11" customFormat="1" ht="19.899999999999999" customHeight="1">
      <c r="B107" s="143"/>
      <c r="D107" s="144" t="s">
        <v>966</v>
      </c>
      <c r="E107" s="145"/>
      <c r="F107" s="145"/>
      <c r="G107" s="145"/>
      <c r="H107" s="145"/>
      <c r="I107" s="145"/>
      <c r="J107" s="146">
        <f>J250</f>
        <v>0</v>
      </c>
      <c r="L107" s="143"/>
    </row>
    <row r="108" spans="2:12" s="11" customFormat="1" ht="19.899999999999999" customHeight="1">
      <c r="B108" s="143"/>
      <c r="D108" s="144" t="s">
        <v>967</v>
      </c>
      <c r="E108" s="145"/>
      <c r="F108" s="145"/>
      <c r="G108" s="145"/>
      <c r="H108" s="145"/>
      <c r="I108" s="145"/>
      <c r="J108" s="146">
        <f>J278</f>
        <v>0</v>
      </c>
      <c r="L108" s="143"/>
    </row>
    <row r="109" spans="2:12" s="11" customFormat="1" ht="19.899999999999999" customHeight="1">
      <c r="B109" s="143"/>
      <c r="D109" s="144" t="s">
        <v>968</v>
      </c>
      <c r="E109" s="145"/>
      <c r="F109" s="145"/>
      <c r="G109" s="145"/>
      <c r="H109" s="145"/>
      <c r="I109" s="145"/>
      <c r="J109" s="146">
        <f>J311</f>
        <v>0</v>
      </c>
      <c r="L109" s="143"/>
    </row>
    <row r="110" spans="2:12" s="11" customFormat="1" ht="19.899999999999999" customHeight="1">
      <c r="B110" s="143"/>
      <c r="D110" s="144" t="s">
        <v>969</v>
      </c>
      <c r="E110" s="145"/>
      <c r="F110" s="145"/>
      <c r="G110" s="145"/>
      <c r="H110" s="145"/>
      <c r="I110" s="145"/>
      <c r="J110" s="146">
        <f>J342</f>
        <v>0</v>
      </c>
      <c r="L110" s="143"/>
    </row>
    <row r="111" spans="2:12" s="11" customFormat="1" ht="19.899999999999999" customHeight="1">
      <c r="B111" s="143"/>
      <c r="D111" s="144" t="s">
        <v>970</v>
      </c>
      <c r="E111" s="145"/>
      <c r="F111" s="145"/>
      <c r="G111" s="145"/>
      <c r="H111" s="145"/>
      <c r="I111" s="145"/>
      <c r="J111" s="146">
        <f>J356</f>
        <v>0</v>
      </c>
      <c r="L111" s="143"/>
    </row>
    <row r="112" spans="2:12" s="11" customFormat="1" ht="19.899999999999999" customHeight="1">
      <c r="B112" s="143"/>
      <c r="D112" s="144" t="s">
        <v>971</v>
      </c>
      <c r="E112" s="145"/>
      <c r="F112" s="145"/>
      <c r="G112" s="145"/>
      <c r="H112" s="145"/>
      <c r="I112" s="145"/>
      <c r="J112" s="146">
        <f>J359</f>
        <v>0</v>
      </c>
      <c r="L112" s="143"/>
    </row>
    <row r="113" spans="2:12" s="11" customFormat="1" ht="19.899999999999999" customHeight="1">
      <c r="B113" s="143"/>
      <c r="D113" s="144" t="s">
        <v>972</v>
      </c>
      <c r="E113" s="145"/>
      <c r="F113" s="145"/>
      <c r="G113" s="145"/>
      <c r="H113" s="145"/>
      <c r="I113" s="145"/>
      <c r="J113" s="146">
        <f>J379</f>
        <v>0</v>
      </c>
      <c r="L113" s="143"/>
    </row>
    <row r="114" spans="2:12" s="1" customFormat="1" ht="21.85" customHeight="1">
      <c r="B114" s="31"/>
      <c r="L114" s="31"/>
    </row>
    <row r="115" spans="2:12" s="1" customFormat="1" ht="7" customHeight="1"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31"/>
    </row>
    <row r="119" spans="2:12" s="1" customFormat="1" ht="7" customHeight="1">
      <c r="B119" s="45"/>
      <c r="C119" s="46"/>
      <c r="D119" s="46"/>
      <c r="E119" s="46"/>
      <c r="F119" s="46"/>
      <c r="G119" s="46"/>
      <c r="H119" s="46"/>
      <c r="I119" s="46"/>
      <c r="J119" s="46"/>
      <c r="K119" s="46"/>
      <c r="L119" s="31"/>
    </row>
    <row r="120" spans="2:12" s="1" customFormat="1" ht="25" customHeight="1">
      <c r="B120" s="31"/>
      <c r="C120" s="20" t="s">
        <v>155</v>
      </c>
      <c r="L120" s="31"/>
    </row>
    <row r="121" spans="2:12" s="1" customFormat="1" ht="7" customHeight="1">
      <c r="B121" s="31"/>
      <c r="L121" s="31"/>
    </row>
    <row r="122" spans="2:12" s="1" customFormat="1" ht="12" customHeight="1">
      <c r="B122" s="31"/>
      <c r="C122" s="26" t="s">
        <v>16</v>
      </c>
      <c r="L122" s="31"/>
    </row>
    <row r="123" spans="2:12" s="1" customFormat="1" ht="26.25" customHeight="1">
      <c r="B123" s="31"/>
      <c r="E123" s="227" t="str">
        <f>E7</f>
        <v>ÚPRAVA VSTUPNÍHO PODLAŽÍ a ÚPRRAVA SERVROVNY OBJEKTU POLIKLINIKY V KARVINÉ</v>
      </c>
      <c r="F123" s="228"/>
      <c r="G123" s="228"/>
      <c r="H123" s="228"/>
      <c r="L123" s="31"/>
    </row>
    <row r="124" spans="2:12" s="1" customFormat="1" ht="12" customHeight="1">
      <c r="B124" s="31"/>
      <c r="C124" s="26" t="s">
        <v>142</v>
      </c>
      <c r="L124" s="31"/>
    </row>
    <row r="125" spans="2:12" s="1" customFormat="1" ht="16.5" customHeight="1">
      <c r="B125" s="31"/>
      <c r="E125" s="193" t="str">
        <f>E9</f>
        <v>003 - Stavební práce</v>
      </c>
      <c r="F125" s="229"/>
      <c r="G125" s="229"/>
      <c r="H125" s="229"/>
      <c r="L125" s="31"/>
    </row>
    <row r="126" spans="2:12" s="1" customFormat="1" ht="7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F12</f>
        <v>Karviná</v>
      </c>
      <c r="I127" s="26" t="s">
        <v>22</v>
      </c>
      <c r="J127" s="51" t="str">
        <f>IF(J12="","",J12)</f>
        <v>18. 2. 2024</v>
      </c>
      <c r="L127" s="31"/>
    </row>
    <row r="128" spans="2:12" s="1" customFormat="1" ht="7" customHeight="1">
      <c r="B128" s="31"/>
      <c r="L128" s="31"/>
    </row>
    <row r="129" spans="2:65" s="1" customFormat="1" ht="15.15" customHeight="1">
      <c r="B129" s="31"/>
      <c r="C129" s="26" t="s">
        <v>24</v>
      </c>
      <c r="F129" s="24" t="str">
        <f>E15</f>
        <v xml:space="preserve"> </v>
      </c>
      <c r="I129" s="26" t="s">
        <v>30</v>
      </c>
      <c r="J129" s="29" t="str">
        <f>E21</f>
        <v xml:space="preserve"> </v>
      </c>
      <c r="L129" s="31"/>
    </row>
    <row r="130" spans="2:65" s="1" customFormat="1" ht="15.15" customHeight="1">
      <c r="B130" s="31"/>
      <c r="C130" s="26" t="s">
        <v>28</v>
      </c>
      <c r="F130" s="24" t="str">
        <f>IF(E18="","",E18)</f>
        <v>Vyplň údaj</v>
      </c>
      <c r="I130" s="26" t="s">
        <v>32</v>
      </c>
      <c r="J130" s="29" t="str">
        <f>E24</f>
        <v>Barbora Kyšková</v>
      </c>
      <c r="L130" s="31"/>
    </row>
    <row r="131" spans="2:65" s="1" customFormat="1" ht="10.3" customHeight="1">
      <c r="B131" s="31"/>
      <c r="L131" s="31"/>
    </row>
    <row r="132" spans="2:65" s="9" customFormat="1" ht="29.25" customHeight="1">
      <c r="B132" s="107"/>
      <c r="C132" s="108" t="s">
        <v>156</v>
      </c>
      <c r="D132" s="109" t="s">
        <v>60</v>
      </c>
      <c r="E132" s="109" t="s">
        <v>56</v>
      </c>
      <c r="F132" s="109" t="s">
        <v>57</v>
      </c>
      <c r="G132" s="109" t="s">
        <v>157</v>
      </c>
      <c r="H132" s="109" t="s">
        <v>158</v>
      </c>
      <c r="I132" s="109" t="s">
        <v>159</v>
      </c>
      <c r="J132" s="109" t="s">
        <v>146</v>
      </c>
      <c r="K132" s="110" t="s">
        <v>160</v>
      </c>
      <c r="L132" s="107"/>
      <c r="M132" s="58" t="s">
        <v>1</v>
      </c>
      <c r="N132" s="59" t="s">
        <v>39</v>
      </c>
      <c r="O132" s="59" t="s">
        <v>161</v>
      </c>
      <c r="P132" s="59" t="s">
        <v>162</v>
      </c>
      <c r="Q132" s="59" t="s">
        <v>163</v>
      </c>
      <c r="R132" s="59" t="s">
        <v>164</v>
      </c>
      <c r="S132" s="59" t="s">
        <v>165</v>
      </c>
      <c r="T132" s="60" t="s">
        <v>166</v>
      </c>
    </row>
    <row r="133" spans="2:65" s="1" customFormat="1" ht="22.8" customHeight="1">
      <c r="B133" s="31"/>
      <c r="C133" s="63" t="s">
        <v>167</v>
      </c>
      <c r="J133" s="111">
        <f>BK133</f>
        <v>0</v>
      </c>
      <c r="L133" s="31"/>
      <c r="M133" s="61"/>
      <c r="N133" s="52"/>
      <c r="O133" s="52"/>
      <c r="P133" s="112">
        <f>P134+P226</f>
        <v>0</v>
      </c>
      <c r="Q133" s="52"/>
      <c r="R133" s="112">
        <f>R134+R226</f>
        <v>156.44090147999998</v>
      </c>
      <c r="S133" s="52"/>
      <c r="T133" s="113">
        <f>T134+T226</f>
        <v>247.75898980000002</v>
      </c>
      <c r="AT133" s="16" t="s">
        <v>74</v>
      </c>
      <c r="AU133" s="16" t="s">
        <v>148</v>
      </c>
      <c r="BK133" s="114">
        <f>BK134+BK226</f>
        <v>0</v>
      </c>
    </row>
    <row r="134" spans="2:65" s="10" customFormat="1" ht="25.9" customHeight="1">
      <c r="B134" s="115"/>
      <c r="D134" s="116" t="s">
        <v>74</v>
      </c>
      <c r="E134" s="117" t="s">
        <v>589</v>
      </c>
      <c r="F134" s="117" t="s">
        <v>590</v>
      </c>
      <c r="I134" s="118"/>
      <c r="J134" s="119">
        <f>BK134</f>
        <v>0</v>
      </c>
      <c r="L134" s="115"/>
      <c r="M134" s="120"/>
      <c r="P134" s="121">
        <f>P135+P151+P178+P211+P223</f>
        <v>0</v>
      </c>
      <c r="R134" s="121">
        <f>R135+R151+R178+R211+R223</f>
        <v>121.06955649999999</v>
      </c>
      <c r="T134" s="122">
        <f>T135+T151+T178+T211+T223</f>
        <v>243.86536280000001</v>
      </c>
      <c r="AR134" s="116" t="s">
        <v>83</v>
      </c>
      <c r="AT134" s="123" t="s">
        <v>74</v>
      </c>
      <c r="AU134" s="123" t="s">
        <v>75</v>
      </c>
      <c r="AY134" s="116" t="s">
        <v>170</v>
      </c>
      <c r="BK134" s="124">
        <f>BK135+BK151+BK178+BK211+BK223</f>
        <v>0</v>
      </c>
    </row>
    <row r="135" spans="2:65" s="10" customFormat="1" ht="22.8" customHeight="1">
      <c r="B135" s="115"/>
      <c r="D135" s="116" t="s">
        <v>74</v>
      </c>
      <c r="E135" s="147" t="s">
        <v>179</v>
      </c>
      <c r="F135" s="147" t="s">
        <v>973</v>
      </c>
      <c r="I135" s="118"/>
      <c r="J135" s="148">
        <f>BK135</f>
        <v>0</v>
      </c>
      <c r="L135" s="115"/>
      <c r="M135" s="120"/>
      <c r="P135" s="121">
        <f>SUM(P136:P150)</f>
        <v>0</v>
      </c>
      <c r="R135" s="121">
        <f>SUM(R136:R150)</f>
        <v>7.9986183999999998</v>
      </c>
      <c r="T135" s="122">
        <f>SUM(T136:T150)</f>
        <v>0</v>
      </c>
      <c r="AR135" s="116" t="s">
        <v>83</v>
      </c>
      <c r="AT135" s="123" t="s">
        <v>74</v>
      </c>
      <c r="AU135" s="123" t="s">
        <v>83</v>
      </c>
      <c r="AY135" s="116" t="s">
        <v>170</v>
      </c>
      <c r="BK135" s="124">
        <f>SUM(BK136:BK150)</f>
        <v>0</v>
      </c>
    </row>
    <row r="136" spans="2:65" s="1" customFormat="1" ht="33" customHeight="1">
      <c r="B136" s="31"/>
      <c r="C136" s="125" t="s">
        <v>83</v>
      </c>
      <c r="D136" s="125" t="s">
        <v>171</v>
      </c>
      <c r="E136" s="126" t="s">
        <v>974</v>
      </c>
      <c r="F136" s="127" t="s">
        <v>975</v>
      </c>
      <c r="G136" s="128" t="s">
        <v>594</v>
      </c>
      <c r="H136" s="129">
        <v>2</v>
      </c>
      <c r="I136" s="130"/>
      <c r="J136" s="131">
        <f>ROUND(I136*H136,2)</f>
        <v>0</v>
      </c>
      <c r="K136" s="127" t="s">
        <v>632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2.2280000000000005E-2</v>
      </c>
      <c r="R136" s="134">
        <f>Q136*H136</f>
        <v>4.4560000000000009E-2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85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976</v>
      </c>
    </row>
    <row r="137" spans="2:65" s="12" customFormat="1" ht="10.199999999999999">
      <c r="B137" s="149"/>
      <c r="D137" s="150" t="s">
        <v>601</v>
      </c>
      <c r="E137" s="151" t="s">
        <v>1</v>
      </c>
      <c r="F137" s="152" t="s">
        <v>977</v>
      </c>
      <c r="H137" s="153">
        <v>2</v>
      </c>
      <c r="I137" s="154"/>
      <c r="L137" s="149"/>
      <c r="M137" s="155"/>
      <c r="T137" s="156"/>
      <c r="AT137" s="151" t="s">
        <v>601</v>
      </c>
      <c r="AU137" s="151" t="s">
        <v>85</v>
      </c>
      <c r="AV137" s="12" t="s">
        <v>85</v>
      </c>
      <c r="AW137" s="12" t="s">
        <v>31</v>
      </c>
      <c r="AX137" s="12" t="s">
        <v>83</v>
      </c>
      <c r="AY137" s="151" t="s">
        <v>170</v>
      </c>
    </row>
    <row r="138" spans="2:65" s="1" customFormat="1" ht="33" customHeight="1">
      <c r="B138" s="31"/>
      <c r="C138" s="125" t="s">
        <v>85</v>
      </c>
      <c r="D138" s="125" t="s">
        <v>171</v>
      </c>
      <c r="E138" s="126" t="s">
        <v>978</v>
      </c>
      <c r="F138" s="127" t="s">
        <v>979</v>
      </c>
      <c r="G138" s="128" t="s">
        <v>594</v>
      </c>
      <c r="H138" s="129">
        <v>1</v>
      </c>
      <c r="I138" s="130"/>
      <c r="J138" s="131">
        <f>ROUND(I138*H138,2)</f>
        <v>0</v>
      </c>
      <c r="K138" s="127" t="s">
        <v>632</v>
      </c>
      <c r="L138" s="31"/>
      <c r="M138" s="132" t="s">
        <v>1</v>
      </c>
      <c r="N138" s="133" t="s">
        <v>40</v>
      </c>
      <c r="P138" s="134">
        <f>O138*H138</f>
        <v>0</v>
      </c>
      <c r="Q138" s="134">
        <v>3.4279999999999998E-2</v>
      </c>
      <c r="R138" s="134">
        <f>Q138*H138</f>
        <v>3.4279999999999998E-2</v>
      </c>
      <c r="S138" s="134">
        <v>0</v>
      </c>
      <c r="T138" s="135">
        <f>S138*H138</f>
        <v>0</v>
      </c>
      <c r="AR138" s="136" t="s">
        <v>175</v>
      </c>
      <c r="AT138" s="136" t="s">
        <v>171</v>
      </c>
      <c r="AU138" s="136" t="s">
        <v>85</v>
      </c>
      <c r="AY138" s="16" t="s">
        <v>170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6" t="s">
        <v>83</v>
      </c>
      <c r="BK138" s="137">
        <f>ROUND(I138*H138,2)</f>
        <v>0</v>
      </c>
      <c r="BL138" s="16" t="s">
        <v>175</v>
      </c>
      <c r="BM138" s="136" t="s">
        <v>980</v>
      </c>
    </row>
    <row r="139" spans="2:65" s="12" customFormat="1" ht="10.199999999999999">
      <c r="B139" s="149"/>
      <c r="D139" s="150" t="s">
        <v>601</v>
      </c>
      <c r="E139" s="151" t="s">
        <v>1</v>
      </c>
      <c r="F139" s="152" t="s">
        <v>981</v>
      </c>
      <c r="H139" s="153">
        <v>1</v>
      </c>
      <c r="I139" s="154"/>
      <c r="L139" s="149"/>
      <c r="M139" s="155"/>
      <c r="T139" s="156"/>
      <c r="AT139" s="151" t="s">
        <v>601</v>
      </c>
      <c r="AU139" s="151" t="s">
        <v>85</v>
      </c>
      <c r="AV139" s="12" t="s">
        <v>85</v>
      </c>
      <c r="AW139" s="12" t="s">
        <v>31</v>
      </c>
      <c r="AX139" s="12" t="s">
        <v>83</v>
      </c>
      <c r="AY139" s="151" t="s">
        <v>170</v>
      </c>
    </row>
    <row r="140" spans="2:65" s="1" customFormat="1" ht="33" customHeight="1">
      <c r="B140" s="31"/>
      <c r="C140" s="125" t="s">
        <v>179</v>
      </c>
      <c r="D140" s="125" t="s">
        <v>171</v>
      </c>
      <c r="E140" s="126" t="s">
        <v>982</v>
      </c>
      <c r="F140" s="127" t="s">
        <v>983</v>
      </c>
      <c r="G140" s="128" t="s">
        <v>594</v>
      </c>
      <c r="H140" s="129">
        <v>1</v>
      </c>
      <c r="I140" s="130"/>
      <c r="J140" s="131">
        <f>ROUND(I140*H140,2)</f>
        <v>0</v>
      </c>
      <c r="K140" s="127" t="s">
        <v>632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3.9629999999999999E-2</v>
      </c>
      <c r="R140" s="134">
        <f>Q140*H140</f>
        <v>3.9629999999999999E-2</v>
      </c>
      <c r="S140" s="134">
        <v>0</v>
      </c>
      <c r="T140" s="135">
        <f>S140*H140</f>
        <v>0</v>
      </c>
      <c r="AR140" s="136" t="s">
        <v>175</v>
      </c>
      <c r="AT140" s="136" t="s">
        <v>171</v>
      </c>
      <c r="AU140" s="136" t="s">
        <v>85</v>
      </c>
      <c r="AY140" s="16" t="s">
        <v>170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83</v>
      </c>
      <c r="BK140" s="137">
        <f>ROUND(I140*H140,2)</f>
        <v>0</v>
      </c>
      <c r="BL140" s="16" t="s">
        <v>175</v>
      </c>
      <c r="BM140" s="136" t="s">
        <v>984</v>
      </c>
    </row>
    <row r="141" spans="2:65" s="12" customFormat="1" ht="10.199999999999999">
      <c r="B141" s="149"/>
      <c r="D141" s="150" t="s">
        <v>601</v>
      </c>
      <c r="E141" s="151" t="s">
        <v>1</v>
      </c>
      <c r="F141" s="152" t="s">
        <v>985</v>
      </c>
      <c r="H141" s="153">
        <v>1</v>
      </c>
      <c r="I141" s="154"/>
      <c r="L141" s="149"/>
      <c r="M141" s="155"/>
      <c r="T141" s="156"/>
      <c r="AT141" s="151" t="s">
        <v>601</v>
      </c>
      <c r="AU141" s="151" t="s">
        <v>85</v>
      </c>
      <c r="AV141" s="12" t="s">
        <v>85</v>
      </c>
      <c r="AW141" s="12" t="s">
        <v>31</v>
      </c>
      <c r="AX141" s="12" t="s">
        <v>83</v>
      </c>
      <c r="AY141" s="151" t="s">
        <v>170</v>
      </c>
    </row>
    <row r="142" spans="2:65" s="1" customFormat="1" ht="24.15" customHeight="1">
      <c r="B142" s="31"/>
      <c r="C142" s="125" t="s">
        <v>175</v>
      </c>
      <c r="D142" s="125" t="s">
        <v>171</v>
      </c>
      <c r="E142" s="126" t="s">
        <v>986</v>
      </c>
      <c r="F142" s="127" t="s">
        <v>987</v>
      </c>
      <c r="G142" s="128" t="s">
        <v>606</v>
      </c>
      <c r="H142" s="129">
        <v>75.16</v>
      </c>
      <c r="I142" s="130"/>
      <c r="J142" s="131">
        <f>ROUND(I142*H142,2)</f>
        <v>0</v>
      </c>
      <c r="K142" s="127" t="s">
        <v>632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6.1719999999999997E-2</v>
      </c>
      <c r="R142" s="134">
        <f>Q142*H142</f>
        <v>4.6388751999999993</v>
      </c>
      <c r="S142" s="134">
        <v>0</v>
      </c>
      <c r="T142" s="135">
        <f>S142*H142</f>
        <v>0</v>
      </c>
      <c r="AR142" s="136" t="s">
        <v>175</v>
      </c>
      <c r="AT142" s="136" t="s">
        <v>171</v>
      </c>
      <c r="AU142" s="136" t="s">
        <v>85</v>
      </c>
      <c r="AY142" s="16" t="s">
        <v>170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83</v>
      </c>
      <c r="BK142" s="137">
        <f>ROUND(I142*H142,2)</f>
        <v>0</v>
      </c>
      <c r="BL142" s="16" t="s">
        <v>175</v>
      </c>
      <c r="BM142" s="136" t="s">
        <v>988</v>
      </c>
    </row>
    <row r="143" spans="2:65" s="12" customFormat="1" ht="30.6">
      <c r="B143" s="149"/>
      <c r="D143" s="150" t="s">
        <v>601</v>
      </c>
      <c r="E143" s="151" t="s">
        <v>1</v>
      </c>
      <c r="F143" s="152" t="s">
        <v>989</v>
      </c>
      <c r="H143" s="153">
        <v>76.56</v>
      </c>
      <c r="I143" s="154"/>
      <c r="L143" s="149"/>
      <c r="M143" s="155"/>
      <c r="T143" s="156"/>
      <c r="AT143" s="151" t="s">
        <v>601</v>
      </c>
      <c r="AU143" s="151" t="s">
        <v>85</v>
      </c>
      <c r="AV143" s="12" t="s">
        <v>85</v>
      </c>
      <c r="AW143" s="12" t="s">
        <v>31</v>
      </c>
      <c r="AX143" s="12" t="s">
        <v>75</v>
      </c>
      <c r="AY143" s="151" t="s">
        <v>170</v>
      </c>
    </row>
    <row r="144" spans="2:65" s="12" customFormat="1" ht="10.199999999999999">
      <c r="B144" s="149"/>
      <c r="D144" s="150" t="s">
        <v>601</v>
      </c>
      <c r="E144" s="151" t="s">
        <v>1</v>
      </c>
      <c r="F144" s="152" t="s">
        <v>990</v>
      </c>
      <c r="H144" s="153">
        <v>-1.4</v>
      </c>
      <c r="I144" s="154"/>
      <c r="L144" s="149"/>
      <c r="M144" s="155"/>
      <c r="T144" s="156"/>
      <c r="AT144" s="151" t="s">
        <v>601</v>
      </c>
      <c r="AU144" s="151" t="s">
        <v>85</v>
      </c>
      <c r="AV144" s="12" t="s">
        <v>85</v>
      </c>
      <c r="AW144" s="12" t="s">
        <v>31</v>
      </c>
      <c r="AX144" s="12" t="s">
        <v>75</v>
      </c>
      <c r="AY144" s="151" t="s">
        <v>170</v>
      </c>
    </row>
    <row r="145" spans="2:65" s="14" customFormat="1" ht="10.199999999999999">
      <c r="B145" s="173"/>
      <c r="D145" s="150" t="s">
        <v>601</v>
      </c>
      <c r="E145" s="174" t="s">
        <v>1</v>
      </c>
      <c r="F145" s="175" t="s">
        <v>670</v>
      </c>
      <c r="H145" s="176">
        <v>75.16</v>
      </c>
      <c r="I145" s="177"/>
      <c r="L145" s="173"/>
      <c r="M145" s="178"/>
      <c r="T145" s="179"/>
      <c r="AT145" s="174" t="s">
        <v>601</v>
      </c>
      <c r="AU145" s="174" t="s">
        <v>85</v>
      </c>
      <c r="AV145" s="14" t="s">
        <v>175</v>
      </c>
      <c r="AW145" s="14" t="s">
        <v>31</v>
      </c>
      <c r="AX145" s="14" t="s">
        <v>83</v>
      </c>
      <c r="AY145" s="174" t="s">
        <v>170</v>
      </c>
    </row>
    <row r="146" spans="2:65" s="1" customFormat="1" ht="24.15" customHeight="1">
      <c r="B146" s="31"/>
      <c r="C146" s="125" t="s">
        <v>186</v>
      </c>
      <c r="D146" s="125" t="s">
        <v>171</v>
      </c>
      <c r="E146" s="126" t="s">
        <v>991</v>
      </c>
      <c r="F146" s="127" t="s">
        <v>992</v>
      </c>
      <c r="G146" s="128" t="s">
        <v>606</v>
      </c>
      <c r="H146" s="129">
        <v>40.92</v>
      </c>
      <c r="I146" s="130"/>
      <c r="J146" s="131">
        <f>ROUND(I146*H146,2)</f>
        <v>0</v>
      </c>
      <c r="K146" s="127" t="s">
        <v>632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7.9210000000000003E-2</v>
      </c>
      <c r="R146" s="134">
        <f>Q146*H146</f>
        <v>3.2412732000000002</v>
      </c>
      <c r="S146" s="134">
        <v>0</v>
      </c>
      <c r="T146" s="135">
        <f>S146*H146</f>
        <v>0</v>
      </c>
      <c r="AR146" s="136" t="s">
        <v>175</v>
      </c>
      <c r="AT146" s="136" t="s">
        <v>171</v>
      </c>
      <c r="AU146" s="136" t="s">
        <v>85</v>
      </c>
      <c r="AY146" s="16" t="s">
        <v>170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83</v>
      </c>
      <c r="BK146" s="137">
        <f>ROUND(I146*H146,2)</f>
        <v>0</v>
      </c>
      <c r="BL146" s="16" t="s">
        <v>175</v>
      </c>
      <c r="BM146" s="136" t="s">
        <v>993</v>
      </c>
    </row>
    <row r="147" spans="2:65" s="12" customFormat="1" ht="20.399999999999999">
      <c r="B147" s="149"/>
      <c r="D147" s="150" t="s">
        <v>601</v>
      </c>
      <c r="E147" s="151" t="s">
        <v>1</v>
      </c>
      <c r="F147" s="152" t="s">
        <v>994</v>
      </c>
      <c r="H147" s="153">
        <v>40.92</v>
      </c>
      <c r="I147" s="154"/>
      <c r="L147" s="149"/>
      <c r="M147" s="155"/>
      <c r="T147" s="156"/>
      <c r="AT147" s="151" t="s">
        <v>601</v>
      </c>
      <c r="AU147" s="151" t="s">
        <v>85</v>
      </c>
      <c r="AV147" s="12" t="s">
        <v>85</v>
      </c>
      <c r="AW147" s="12" t="s">
        <v>31</v>
      </c>
      <c r="AX147" s="12" t="s">
        <v>83</v>
      </c>
      <c r="AY147" s="151" t="s">
        <v>170</v>
      </c>
    </row>
    <row r="148" spans="2:65" s="1" customFormat="1" ht="24.15" customHeight="1">
      <c r="B148" s="31"/>
      <c r="C148" s="125" t="s">
        <v>182</v>
      </c>
      <c r="D148" s="125" t="s">
        <v>171</v>
      </c>
      <c r="E148" s="126" t="s">
        <v>995</v>
      </c>
      <c r="F148" s="127" t="s">
        <v>996</v>
      </c>
      <c r="G148" s="128" t="s">
        <v>594</v>
      </c>
      <c r="H148" s="129">
        <v>1</v>
      </c>
      <c r="I148" s="130"/>
      <c r="J148" s="131">
        <f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175</v>
      </c>
      <c r="AT148" s="136" t="s">
        <v>171</v>
      </c>
      <c r="AU148" s="136" t="s">
        <v>85</v>
      </c>
      <c r="AY148" s="16" t="s">
        <v>170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83</v>
      </c>
      <c r="BK148" s="137">
        <f>ROUND(I148*H148,2)</f>
        <v>0</v>
      </c>
      <c r="BL148" s="16" t="s">
        <v>175</v>
      </c>
      <c r="BM148" s="136" t="s">
        <v>997</v>
      </c>
    </row>
    <row r="149" spans="2:65" s="1" customFormat="1" ht="24.15" customHeight="1">
      <c r="B149" s="31"/>
      <c r="C149" s="125" t="s">
        <v>192</v>
      </c>
      <c r="D149" s="125" t="s">
        <v>171</v>
      </c>
      <c r="E149" s="126" t="s">
        <v>998</v>
      </c>
      <c r="F149" s="127" t="s">
        <v>999</v>
      </c>
      <c r="G149" s="128" t="s">
        <v>594</v>
      </c>
      <c r="H149" s="129">
        <v>1</v>
      </c>
      <c r="I149" s="130"/>
      <c r="J149" s="131">
        <f>ROUND(I149*H149,2)</f>
        <v>0</v>
      </c>
      <c r="K149" s="127" t="s">
        <v>1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175</v>
      </c>
      <c r="AT149" s="136" t="s">
        <v>171</v>
      </c>
      <c r="AU149" s="136" t="s">
        <v>85</v>
      </c>
      <c r="AY149" s="16" t="s">
        <v>170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83</v>
      </c>
      <c r="BK149" s="137">
        <f>ROUND(I149*H149,2)</f>
        <v>0</v>
      </c>
      <c r="BL149" s="16" t="s">
        <v>175</v>
      </c>
      <c r="BM149" s="136" t="s">
        <v>1000</v>
      </c>
    </row>
    <row r="150" spans="2:65" s="1" customFormat="1" ht="24.15" customHeight="1">
      <c r="B150" s="31"/>
      <c r="C150" s="125" t="s">
        <v>185</v>
      </c>
      <c r="D150" s="125" t="s">
        <v>171</v>
      </c>
      <c r="E150" s="126" t="s">
        <v>1001</v>
      </c>
      <c r="F150" s="127" t="s">
        <v>1002</v>
      </c>
      <c r="G150" s="128" t="s">
        <v>594</v>
      </c>
      <c r="H150" s="129">
        <v>3</v>
      </c>
      <c r="I150" s="130"/>
      <c r="J150" s="131">
        <f>ROUND(I150*H150,2)</f>
        <v>0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175</v>
      </c>
      <c r="AT150" s="136" t="s">
        <v>171</v>
      </c>
      <c r="AU150" s="136" t="s">
        <v>85</v>
      </c>
      <c r="AY150" s="16" t="s">
        <v>170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83</v>
      </c>
      <c r="BK150" s="137">
        <f>ROUND(I150*H150,2)</f>
        <v>0</v>
      </c>
      <c r="BL150" s="16" t="s">
        <v>175</v>
      </c>
      <c r="BM150" s="136" t="s">
        <v>1003</v>
      </c>
    </row>
    <row r="151" spans="2:65" s="10" customFormat="1" ht="22.8" customHeight="1">
      <c r="B151" s="115"/>
      <c r="D151" s="116" t="s">
        <v>74</v>
      </c>
      <c r="E151" s="147" t="s">
        <v>182</v>
      </c>
      <c r="F151" s="147" t="s">
        <v>603</v>
      </c>
      <c r="I151" s="118"/>
      <c r="J151" s="148">
        <f>BK151</f>
        <v>0</v>
      </c>
      <c r="L151" s="115"/>
      <c r="M151" s="120"/>
      <c r="P151" s="121">
        <f>SUM(P152:P177)</f>
        <v>0</v>
      </c>
      <c r="R151" s="121">
        <f>SUM(R152:R177)</f>
        <v>113.05333809999999</v>
      </c>
      <c r="T151" s="122">
        <f>SUM(T152:T177)</f>
        <v>7.7687999999999993E-3</v>
      </c>
      <c r="AR151" s="116" t="s">
        <v>83</v>
      </c>
      <c r="AT151" s="123" t="s">
        <v>74</v>
      </c>
      <c r="AU151" s="123" t="s">
        <v>83</v>
      </c>
      <c r="AY151" s="116" t="s">
        <v>170</v>
      </c>
      <c r="BK151" s="124">
        <f>SUM(BK152:BK177)</f>
        <v>0</v>
      </c>
    </row>
    <row r="152" spans="2:65" s="1" customFormat="1" ht="24.15" customHeight="1">
      <c r="B152" s="31"/>
      <c r="C152" s="125" t="s">
        <v>199</v>
      </c>
      <c r="D152" s="125" t="s">
        <v>171</v>
      </c>
      <c r="E152" s="126" t="s">
        <v>1004</v>
      </c>
      <c r="F152" s="127" t="s">
        <v>1005</v>
      </c>
      <c r="G152" s="128" t="s">
        <v>606</v>
      </c>
      <c r="H152" s="129">
        <v>936.21</v>
      </c>
      <c r="I152" s="130"/>
      <c r="J152" s="131">
        <f>ROUND(I152*H152,2)</f>
        <v>0</v>
      </c>
      <c r="K152" s="127" t="s">
        <v>632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7.3499999999999998E-3</v>
      </c>
      <c r="R152" s="134">
        <f>Q152*H152</f>
        <v>6.8811435000000003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85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1006</v>
      </c>
    </row>
    <row r="153" spans="2:65" s="12" customFormat="1" ht="30.6">
      <c r="B153" s="149"/>
      <c r="D153" s="150" t="s">
        <v>601</v>
      </c>
      <c r="E153" s="151" t="s">
        <v>1</v>
      </c>
      <c r="F153" s="152" t="s">
        <v>1007</v>
      </c>
      <c r="H153" s="153">
        <v>936.21</v>
      </c>
      <c r="I153" s="154"/>
      <c r="L153" s="149"/>
      <c r="M153" s="155"/>
      <c r="T153" s="156"/>
      <c r="AT153" s="151" t="s">
        <v>601</v>
      </c>
      <c r="AU153" s="151" t="s">
        <v>85</v>
      </c>
      <c r="AV153" s="12" t="s">
        <v>85</v>
      </c>
      <c r="AW153" s="12" t="s">
        <v>31</v>
      </c>
      <c r="AX153" s="12" t="s">
        <v>83</v>
      </c>
      <c r="AY153" s="151" t="s">
        <v>170</v>
      </c>
    </row>
    <row r="154" spans="2:65" s="1" customFormat="1" ht="21.75" customHeight="1">
      <c r="B154" s="31"/>
      <c r="C154" s="125" t="s">
        <v>189</v>
      </c>
      <c r="D154" s="125" t="s">
        <v>171</v>
      </c>
      <c r="E154" s="126" t="s">
        <v>1008</v>
      </c>
      <c r="F154" s="127" t="s">
        <v>1009</v>
      </c>
      <c r="G154" s="128" t="s">
        <v>606</v>
      </c>
      <c r="H154" s="129">
        <v>936.21</v>
      </c>
      <c r="I154" s="130"/>
      <c r="J154" s="131">
        <f>ROUND(I154*H154,2)</f>
        <v>0</v>
      </c>
      <c r="K154" s="127" t="s">
        <v>632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4.3800000000000002E-3</v>
      </c>
      <c r="R154" s="134">
        <f>Q154*H154</f>
        <v>4.1005998000000004</v>
      </c>
      <c r="S154" s="134">
        <v>0</v>
      </c>
      <c r="T154" s="135">
        <f>S154*H154</f>
        <v>0</v>
      </c>
      <c r="AR154" s="136" t="s">
        <v>175</v>
      </c>
      <c r="AT154" s="136" t="s">
        <v>171</v>
      </c>
      <c r="AU154" s="136" t="s">
        <v>85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1010</v>
      </c>
    </row>
    <row r="155" spans="2:65" s="12" customFormat="1" ht="30.6">
      <c r="B155" s="149"/>
      <c r="D155" s="150" t="s">
        <v>601</v>
      </c>
      <c r="E155" s="151" t="s">
        <v>1</v>
      </c>
      <c r="F155" s="152" t="s">
        <v>1007</v>
      </c>
      <c r="H155" s="153">
        <v>936.21</v>
      </c>
      <c r="I155" s="154"/>
      <c r="L155" s="149"/>
      <c r="M155" s="155"/>
      <c r="T155" s="156"/>
      <c r="AT155" s="151" t="s">
        <v>601</v>
      </c>
      <c r="AU155" s="151" t="s">
        <v>85</v>
      </c>
      <c r="AV155" s="12" t="s">
        <v>85</v>
      </c>
      <c r="AW155" s="12" t="s">
        <v>31</v>
      </c>
      <c r="AX155" s="12" t="s">
        <v>83</v>
      </c>
      <c r="AY155" s="151" t="s">
        <v>170</v>
      </c>
    </row>
    <row r="156" spans="2:65" s="1" customFormat="1" ht="24.15" customHeight="1">
      <c r="B156" s="31"/>
      <c r="C156" s="125" t="s">
        <v>206</v>
      </c>
      <c r="D156" s="125" t="s">
        <v>171</v>
      </c>
      <c r="E156" s="126" t="s">
        <v>1011</v>
      </c>
      <c r="F156" s="127" t="s">
        <v>1012</v>
      </c>
      <c r="G156" s="128" t="s">
        <v>606</v>
      </c>
      <c r="H156" s="129">
        <v>936.21</v>
      </c>
      <c r="I156" s="130"/>
      <c r="J156" s="131">
        <f>ROUND(I156*H156,2)</f>
        <v>0</v>
      </c>
      <c r="K156" s="127" t="s">
        <v>632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1.54E-2</v>
      </c>
      <c r="R156" s="134">
        <f>Q156*H156</f>
        <v>14.417634000000001</v>
      </c>
      <c r="S156" s="134">
        <v>0</v>
      </c>
      <c r="T156" s="135">
        <f>S156*H156</f>
        <v>0</v>
      </c>
      <c r="AR156" s="136" t="s">
        <v>175</v>
      </c>
      <c r="AT156" s="136" t="s">
        <v>171</v>
      </c>
      <c r="AU156" s="136" t="s">
        <v>85</v>
      </c>
      <c r="AY156" s="16" t="s">
        <v>170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83</v>
      </c>
      <c r="BK156" s="137">
        <f>ROUND(I156*H156,2)</f>
        <v>0</v>
      </c>
      <c r="BL156" s="16" t="s">
        <v>175</v>
      </c>
      <c r="BM156" s="136" t="s">
        <v>1013</v>
      </c>
    </row>
    <row r="157" spans="2:65" s="12" customFormat="1" ht="30.6">
      <c r="B157" s="149"/>
      <c r="D157" s="150" t="s">
        <v>601</v>
      </c>
      <c r="E157" s="151" t="s">
        <v>1</v>
      </c>
      <c r="F157" s="152" t="s">
        <v>1007</v>
      </c>
      <c r="H157" s="153">
        <v>936.21</v>
      </c>
      <c r="I157" s="154"/>
      <c r="L157" s="149"/>
      <c r="M157" s="155"/>
      <c r="T157" s="156"/>
      <c r="AT157" s="151" t="s">
        <v>601</v>
      </c>
      <c r="AU157" s="151" t="s">
        <v>85</v>
      </c>
      <c r="AV157" s="12" t="s">
        <v>85</v>
      </c>
      <c r="AW157" s="12" t="s">
        <v>31</v>
      </c>
      <c r="AX157" s="12" t="s">
        <v>83</v>
      </c>
      <c r="AY157" s="151" t="s">
        <v>170</v>
      </c>
    </row>
    <row r="158" spans="2:65" s="1" customFormat="1" ht="21.75" customHeight="1">
      <c r="B158" s="31"/>
      <c r="C158" s="125" t="s">
        <v>8</v>
      </c>
      <c r="D158" s="125" t="s">
        <v>171</v>
      </c>
      <c r="E158" s="126" t="s">
        <v>1014</v>
      </c>
      <c r="F158" s="127" t="s">
        <v>1015</v>
      </c>
      <c r="G158" s="128" t="s">
        <v>606</v>
      </c>
      <c r="H158" s="129">
        <v>640.63599999999997</v>
      </c>
      <c r="I158" s="130"/>
      <c r="J158" s="131">
        <f>ROUND(I158*H158,2)</f>
        <v>0</v>
      </c>
      <c r="K158" s="127" t="s">
        <v>632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3.0000000000000001E-3</v>
      </c>
      <c r="R158" s="134">
        <f>Q158*H158</f>
        <v>1.9219079999999999</v>
      </c>
      <c r="S158" s="134">
        <v>0</v>
      </c>
      <c r="T158" s="135">
        <f>S158*H158</f>
        <v>0</v>
      </c>
      <c r="AR158" s="136" t="s">
        <v>175</v>
      </c>
      <c r="AT158" s="136" t="s">
        <v>171</v>
      </c>
      <c r="AU158" s="136" t="s">
        <v>85</v>
      </c>
      <c r="AY158" s="16" t="s">
        <v>170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83</v>
      </c>
      <c r="BK158" s="137">
        <f>ROUND(I158*H158,2)</f>
        <v>0</v>
      </c>
      <c r="BL158" s="16" t="s">
        <v>175</v>
      </c>
      <c r="BM158" s="136" t="s">
        <v>1016</v>
      </c>
    </row>
    <row r="159" spans="2:65" s="12" customFormat="1" ht="30.6">
      <c r="B159" s="149"/>
      <c r="D159" s="150" t="s">
        <v>601</v>
      </c>
      <c r="E159" s="151" t="s">
        <v>1</v>
      </c>
      <c r="F159" s="152" t="s">
        <v>1007</v>
      </c>
      <c r="H159" s="153">
        <v>936.21</v>
      </c>
      <c r="I159" s="154"/>
      <c r="L159" s="149"/>
      <c r="M159" s="155"/>
      <c r="T159" s="156"/>
      <c r="AT159" s="151" t="s">
        <v>601</v>
      </c>
      <c r="AU159" s="151" t="s">
        <v>85</v>
      </c>
      <c r="AV159" s="12" t="s">
        <v>85</v>
      </c>
      <c r="AW159" s="12" t="s">
        <v>31</v>
      </c>
      <c r="AX159" s="12" t="s">
        <v>75</v>
      </c>
      <c r="AY159" s="151" t="s">
        <v>170</v>
      </c>
    </row>
    <row r="160" spans="2:65" s="12" customFormat="1" ht="10.199999999999999">
      <c r="B160" s="149"/>
      <c r="D160" s="150" t="s">
        <v>601</v>
      </c>
      <c r="E160" s="151" t="s">
        <v>1</v>
      </c>
      <c r="F160" s="152" t="s">
        <v>1017</v>
      </c>
      <c r="H160" s="153">
        <v>-295.57400000000001</v>
      </c>
      <c r="I160" s="154"/>
      <c r="L160" s="149"/>
      <c r="M160" s="155"/>
      <c r="T160" s="156"/>
      <c r="AT160" s="151" t="s">
        <v>601</v>
      </c>
      <c r="AU160" s="151" t="s">
        <v>85</v>
      </c>
      <c r="AV160" s="12" t="s">
        <v>85</v>
      </c>
      <c r="AW160" s="12" t="s">
        <v>31</v>
      </c>
      <c r="AX160" s="12" t="s">
        <v>75</v>
      </c>
      <c r="AY160" s="151" t="s">
        <v>170</v>
      </c>
    </row>
    <row r="161" spans="2:65" s="14" customFormat="1" ht="10.199999999999999">
      <c r="B161" s="173"/>
      <c r="D161" s="150" t="s">
        <v>601</v>
      </c>
      <c r="E161" s="174" t="s">
        <v>1</v>
      </c>
      <c r="F161" s="175" t="s">
        <v>670</v>
      </c>
      <c r="H161" s="176">
        <v>640.63599999999997</v>
      </c>
      <c r="I161" s="177"/>
      <c r="L161" s="173"/>
      <c r="M161" s="178"/>
      <c r="T161" s="179"/>
      <c r="AT161" s="174" t="s">
        <v>601</v>
      </c>
      <c r="AU161" s="174" t="s">
        <v>85</v>
      </c>
      <c r="AV161" s="14" t="s">
        <v>175</v>
      </c>
      <c r="AW161" s="14" t="s">
        <v>31</v>
      </c>
      <c r="AX161" s="14" t="s">
        <v>83</v>
      </c>
      <c r="AY161" s="174" t="s">
        <v>170</v>
      </c>
    </row>
    <row r="162" spans="2:65" s="1" customFormat="1" ht="24.15" customHeight="1">
      <c r="B162" s="31"/>
      <c r="C162" s="125" t="s">
        <v>213</v>
      </c>
      <c r="D162" s="125" t="s">
        <v>171</v>
      </c>
      <c r="E162" s="126" t="s">
        <v>1018</v>
      </c>
      <c r="F162" s="127" t="s">
        <v>1019</v>
      </c>
      <c r="G162" s="128" t="s">
        <v>606</v>
      </c>
      <c r="H162" s="129">
        <v>3744.84</v>
      </c>
      <c r="I162" s="130"/>
      <c r="J162" s="131">
        <f>ROUND(I162*H162,2)</f>
        <v>0</v>
      </c>
      <c r="K162" s="127" t="s">
        <v>632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7.9000000000000008E-3</v>
      </c>
      <c r="R162" s="134">
        <f>Q162*H162</f>
        <v>29.584236000000004</v>
      </c>
      <c r="S162" s="134">
        <v>0</v>
      </c>
      <c r="T162" s="135">
        <f>S162*H162</f>
        <v>0</v>
      </c>
      <c r="AR162" s="136" t="s">
        <v>175</v>
      </c>
      <c r="AT162" s="136" t="s">
        <v>171</v>
      </c>
      <c r="AU162" s="136" t="s">
        <v>85</v>
      </c>
      <c r="AY162" s="16" t="s">
        <v>170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83</v>
      </c>
      <c r="BK162" s="137">
        <f>ROUND(I162*H162,2)</f>
        <v>0</v>
      </c>
      <c r="BL162" s="16" t="s">
        <v>175</v>
      </c>
      <c r="BM162" s="136" t="s">
        <v>1020</v>
      </c>
    </row>
    <row r="163" spans="2:65" s="12" customFormat="1" ht="30.6">
      <c r="B163" s="149"/>
      <c r="D163" s="150" t="s">
        <v>601</v>
      </c>
      <c r="E163" s="151" t="s">
        <v>1</v>
      </c>
      <c r="F163" s="152" t="s">
        <v>1021</v>
      </c>
      <c r="H163" s="153">
        <v>3744.84</v>
      </c>
      <c r="I163" s="154"/>
      <c r="L163" s="149"/>
      <c r="M163" s="155"/>
      <c r="T163" s="156"/>
      <c r="AT163" s="151" t="s">
        <v>601</v>
      </c>
      <c r="AU163" s="151" t="s">
        <v>85</v>
      </c>
      <c r="AV163" s="12" t="s">
        <v>85</v>
      </c>
      <c r="AW163" s="12" t="s">
        <v>31</v>
      </c>
      <c r="AX163" s="12" t="s">
        <v>83</v>
      </c>
      <c r="AY163" s="151" t="s">
        <v>170</v>
      </c>
    </row>
    <row r="164" spans="2:65" s="1" customFormat="1" ht="16.5" customHeight="1">
      <c r="B164" s="31"/>
      <c r="C164" s="125" t="s">
        <v>195</v>
      </c>
      <c r="D164" s="125" t="s">
        <v>171</v>
      </c>
      <c r="E164" s="126" t="s">
        <v>1022</v>
      </c>
      <c r="F164" s="127" t="s">
        <v>1023</v>
      </c>
      <c r="G164" s="128" t="s">
        <v>606</v>
      </c>
      <c r="H164" s="129">
        <v>129.47999999999999</v>
      </c>
      <c r="I164" s="130"/>
      <c r="J164" s="131">
        <f>ROUND(I164*H164,2)</f>
        <v>0</v>
      </c>
      <c r="K164" s="127" t="s">
        <v>632</v>
      </c>
      <c r="L164" s="31"/>
      <c r="M164" s="132" t="s">
        <v>1</v>
      </c>
      <c r="N164" s="133" t="s">
        <v>40</v>
      </c>
      <c r="P164" s="134">
        <f>O164*H164</f>
        <v>0</v>
      </c>
      <c r="Q164" s="134">
        <v>1.1E-4</v>
      </c>
      <c r="R164" s="134">
        <f>Q164*H164</f>
        <v>1.42428E-2</v>
      </c>
      <c r="S164" s="134">
        <v>6.0000000000000002E-5</v>
      </c>
      <c r="T164" s="135">
        <f>S164*H164</f>
        <v>7.7687999999999993E-3</v>
      </c>
      <c r="AR164" s="136" t="s">
        <v>175</v>
      </c>
      <c r="AT164" s="136" t="s">
        <v>171</v>
      </c>
      <c r="AU164" s="136" t="s">
        <v>85</v>
      </c>
      <c r="AY164" s="16" t="s">
        <v>170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6" t="s">
        <v>83</v>
      </c>
      <c r="BK164" s="137">
        <f>ROUND(I164*H164,2)</f>
        <v>0</v>
      </c>
      <c r="BL164" s="16" t="s">
        <v>175</v>
      </c>
      <c r="BM164" s="136" t="s">
        <v>1024</v>
      </c>
    </row>
    <row r="165" spans="2:65" s="12" customFormat="1" ht="10.199999999999999">
      <c r="B165" s="149"/>
      <c r="D165" s="150" t="s">
        <v>601</v>
      </c>
      <c r="E165" s="151" t="s">
        <v>1</v>
      </c>
      <c r="F165" s="152" t="s">
        <v>1025</v>
      </c>
      <c r="H165" s="153">
        <v>129.47999999999999</v>
      </c>
      <c r="I165" s="154"/>
      <c r="L165" s="149"/>
      <c r="M165" s="155"/>
      <c r="T165" s="156"/>
      <c r="AT165" s="151" t="s">
        <v>601</v>
      </c>
      <c r="AU165" s="151" t="s">
        <v>85</v>
      </c>
      <c r="AV165" s="12" t="s">
        <v>85</v>
      </c>
      <c r="AW165" s="12" t="s">
        <v>31</v>
      </c>
      <c r="AX165" s="12" t="s">
        <v>83</v>
      </c>
      <c r="AY165" s="151" t="s">
        <v>170</v>
      </c>
    </row>
    <row r="166" spans="2:65" s="1" customFormat="1" ht="24.15" customHeight="1">
      <c r="B166" s="31"/>
      <c r="C166" s="125" t="s">
        <v>220</v>
      </c>
      <c r="D166" s="125" t="s">
        <v>171</v>
      </c>
      <c r="E166" s="126" t="s">
        <v>1026</v>
      </c>
      <c r="F166" s="127" t="s">
        <v>1027</v>
      </c>
      <c r="G166" s="128" t="s">
        <v>174</v>
      </c>
      <c r="H166" s="129">
        <v>18.600000000000001</v>
      </c>
      <c r="I166" s="130"/>
      <c r="J166" s="131">
        <f>ROUND(I166*H166,2)</f>
        <v>0</v>
      </c>
      <c r="K166" s="127" t="s">
        <v>632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1.5E-3</v>
      </c>
      <c r="R166" s="134">
        <f>Q166*H166</f>
        <v>2.7900000000000001E-2</v>
      </c>
      <c r="S166" s="134">
        <v>0</v>
      </c>
      <c r="T166" s="135">
        <f>S166*H166</f>
        <v>0</v>
      </c>
      <c r="AR166" s="136" t="s">
        <v>175</v>
      </c>
      <c r="AT166" s="136" t="s">
        <v>171</v>
      </c>
      <c r="AU166" s="136" t="s">
        <v>85</v>
      </c>
      <c r="AY166" s="16" t="s">
        <v>170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83</v>
      </c>
      <c r="BK166" s="137">
        <f>ROUND(I166*H166,2)</f>
        <v>0</v>
      </c>
      <c r="BL166" s="16" t="s">
        <v>175</v>
      </c>
      <c r="BM166" s="136" t="s">
        <v>1028</v>
      </c>
    </row>
    <row r="167" spans="2:65" s="12" customFormat="1" ht="20.399999999999999">
      <c r="B167" s="149"/>
      <c r="D167" s="150" t="s">
        <v>601</v>
      </c>
      <c r="E167" s="151" t="s">
        <v>1</v>
      </c>
      <c r="F167" s="152" t="s">
        <v>1029</v>
      </c>
      <c r="H167" s="153">
        <v>18.600000000000001</v>
      </c>
      <c r="I167" s="154"/>
      <c r="L167" s="149"/>
      <c r="M167" s="155"/>
      <c r="T167" s="156"/>
      <c r="AT167" s="151" t="s">
        <v>601</v>
      </c>
      <c r="AU167" s="151" t="s">
        <v>85</v>
      </c>
      <c r="AV167" s="12" t="s">
        <v>85</v>
      </c>
      <c r="AW167" s="12" t="s">
        <v>31</v>
      </c>
      <c r="AX167" s="12" t="s">
        <v>83</v>
      </c>
      <c r="AY167" s="151" t="s">
        <v>170</v>
      </c>
    </row>
    <row r="168" spans="2:65" s="1" customFormat="1" ht="24.15" customHeight="1">
      <c r="B168" s="31"/>
      <c r="C168" s="125" t="s">
        <v>198</v>
      </c>
      <c r="D168" s="125" t="s">
        <v>171</v>
      </c>
      <c r="E168" s="126" t="s">
        <v>1030</v>
      </c>
      <c r="F168" s="127" t="s">
        <v>1031</v>
      </c>
      <c r="G168" s="128" t="s">
        <v>606</v>
      </c>
      <c r="H168" s="129">
        <v>425</v>
      </c>
      <c r="I168" s="130"/>
      <c r="J168" s="131">
        <f>ROUND(I168*H168,2)</f>
        <v>0</v>
      </c>
      <c r="K168" s="127" t="s">
        <v>632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0.11</v>
      </c>
      <c r="R168" s="134">
        <f>Q168*H168</f>
        <v>46.75</v>
      </c>
      <c r="S168" s="134">
        <v>0</v>
      </c>
      <c r="T168" s="135">
        <f>S168*H168</f>
        <v>0</v>
      </c>
      <c r="AR168" s="136" t="s">
        <v>175</v>
      </c>
      <c r="AT168" s="136" t="s">
        <v>171</v>
      </c>
      <c r="AU168" s="136" t="s">
        <v>85</v>
      </c>
      <c r="AY168" s="16" t="s">
        <v>170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83</v>
      </c>
      <c r="BK168" s="137">
        <f>ROUND(I168*H168,2)</f>
        <v>0</v>
      </c>
      <c r="BL168" s="16" t="s">
        <v>175</v>
      </c>
      <c r="BM168" s="136" t="s">
        <v>1032</v>
      </c>
    </row>
    <row r="169" spans="2:65" s="12" customFormat="1" ht="10.199999999999999">
      <c r="B169" s="149"/>
      <c r="D169" s="150" t="s">
        <v>601</v>
      </c>
      <c r="E169" s="151" t="s">
        <v>1</v>
      </c>
      <c r="F169" s="152" t="s">
        <v>1033</v>
      </c>
      <c r="H169" s="153">
        <v>425</v>
      </c>
      <c r="I169" s="154"/>
      <c r="L169" s="149"/>
      <c r="M169" s="155"/>
      <c r="T169" s="156"/>
      <c r="AT169" s="151" t="s">
        <v>601</v>
      </c>
      <c r="AU169" s="151" t="s">
        <v>85</v>
      </c>
      <c r="AV169" s="12" t="s">
        <v>85</v>
      </c>
      <c r="AW169" s="12" t="s">
        <v>31</v>
      </c>
      <c r="AX169" s="12" t="s">
        <v>83</v>
      </c>
      <c r="AY169" s="151" t="s">
        <v>170</v>
      </c>
    </row>
    <row r="170" spans="2:65" s="1" customFormat="1" ht="24.15" customHeight="1">
      <c r="B170" s="31"/>
      <c r="C170" s="125" t="s">
        <v>227</v>
      </c>
      <c r="D170" s="125" t="s">
        <v>171</v>
      </c>
      <c r="E170" s="126" t="s">
        <v>1034</v>
      </c>
      <c r="F170" s="127" t="s">
        <v>1035</v>
      </c>
      <c r="G170" s="128" t="s">
        <v>606</v>
      </c>
      <c r="H170" s="129">
        <v>850</v>
      </c>
      <c r="I170" s="130"/>
      <c r="J170" s="131">
        <f>ROUND(I170*H170,2)</f>
        <v>0</v>
      </c>
      <c r="K170" s="127" t="s">
        <v>632</v>
      </c>
      <c r="L170" s="31"/>
      <c r="M170" s="132" t="s">
        <v>1</v>
      </c>
      <c r="N170" s="133" t="s">
        <v>40</v>
      </c>
      <c r="P170" s="134">
        <f>O170*H170</f>
        <v>0</v>
      </c>
      <c r="Q170" s="134">
        <v>1.0999999999999999E-2</v>
      </c>
      <c r="R170" s="134">
        <f>Q170*H170</f>
        <v>9.35</v>
      </c>
      <c r="S170" s="134">
        <v>0</v>
      </c>
      <c r="T170" s="135">
        <f>S170*H170</f>
        <v>0</v>
      </c>
      <c r="AR170" s="136" t="s">
        <v>175</v>
      </c>
      <c r="AT170" s="136" t="s">
        <v>171</v>
      </c>
      <c r="AU170" s="136" t="s">
        <v>85</v>
      </c>
      <c r="AY170" s="16" t="s">
        <v>170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83</v>
      </c>
      <c r="BK170" s="137">
        <f>ROUND(I170*H170,2)</f>
        <v>0</v>
      </c>
      <c r="BL170" s="16" t="s">
        <v>175</v>
      </c>
      <c r="BM170" s="136" t="s">
        <v>1036</v>
      </c>
    </row>
    <row r="171" spans="2:65" s="12" customFormat="1" ht="10.199999999999999">
      <c r="B171" s="149"/>
      <c r="D171" s="150" t="s">
        <v>601</v>
      </c>
      <c r="E171" s="151" t="s">
        <v>1</v>
      </c>
      <c r="F171" s="152" t="s">
        <v>1037</v>
      </c>
      <c r="H171" s="153">
        <v>850</v>
      </c>
      <c r="I171" s="154"/>
      <c r="L171" s="149"/>
      <c r="M171" s="155"/>
      <c r="T171" s="156"/>
      <c r="AT171" s="151" t="s">
        <v>601</v>
      </c>
      <c r="AU171" s="151" t="s">
        <v>85</v>
      </c>
      <c r="AV171" s="12" t="s">
        <v>85</v>
      </c>
      <c r="AW171" s="12" t="s">
        <v>31</v>
      </c>
      <c r="AX171" s="12" t="s">
        <v>83</v>
      </c>
      <c r="AY171" s="151" t="s">
        <v>170</v>
      </c>
    </row>
    <row r="172" spans="2:65" s="1" customFormat="1" ht="37.799999999999997" customHeight="1">
      <c r="B172" s="31"/>
      <c r="C172" s="125" t="s">
        <v>202</v>
      </c>
      <c r="D172" s="125" t="s">
        <v>171</v>
      </c>
      <c r="E172" s="126" t="s">
        <v>1038</v>
      </c>
      <c r="F172" s="127" t="s">
        <v>1039</v>
      </c>
      <c r="G172" s="128" t="s">
        <v>174</v>
      </c>
      <c r="H172" s="129">
        <v>283.7</v>
      </c>
      <c r="I172" s="130"/>
      <c r="J172" s="131">
        <f>ROUND(I172*H172,2)</f>
        <v>0</v>
      </c>
      <c r="K172" s="127" t="s">
        <v>632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2.0000000000000002E-5</v>
      </c>
      <c r="R172" s="134">
        <f>Q172*H172</f>
        <v>5.6740000000000002E-3</v>
      </c>
      <c r="S172" s="134">
        <v>0</v>
      </c>
      <c r="T172" s="135">
        <f>S172*H172</f>
        <v>0</v>
      </c>
      <c r="AR172" s="136" t="s">
        <v>175</v>
      </c>
      <c r="AT172" s="136" t="s">
        <v>171</v>
      </c>
      <c r="AU172" s="136" t="s">
        <v>85</v>
      </c>
      <c r="AY172" s="16" t="s">
        <v>170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83</v>
      </c>
      <c r="BK172" s="137">
        <f>ROUND(I172*H172,2)</f>
        <v>0</v>
      </c>
      <c r="BL172" s="16" t="s">
        <v>175</v>
      </c>
      <c r="BM172" s="136" t="s">
        <v>1040</v>
      </c>
    </row>
    <row r="173" spans="2:65" s="12" customFormat="1" ht="30.6">
      <c r="B173" s="149"/>
      <c r="D173" s="150" t="s">
        <v>601</v>
      </c>
      <c r="E173" s="151" t="s">
        <v>1</v>
      </c>
      <c r="F173" s="152" t="s">
        <v>1041</v>
      </c>
      <c r="H173" s="153">
        <v>283.7</v>
      </c>
      <c r="I173" s="154"/>
      <c r="L173" s="149"/>
      <c r="M173" s="155"/>
      <c r="T173" s="156"/>
      <c r="AT173" s="151" t="s">
        <v>601</v>
      </c>
      <c r="AU173" s="151" t="s">
        <v>85</v>
      </c>
      <c r="AV173" s="12" t="s">
        <v>85</v>
      </c>
      <c r="AW173" s="12" t="s">
        <v>31</v>
      </c>
      <c r="AX173" s="12" t="s">
        <v>83</v>
      </c>
      <c r="AY173" s="151" t="s">
        <v>170</v>
      </c>
    </row>
    <row r="174" spans="2:65" s="1" customFormat="1" ht="33" customHeight="1">
      <c r="B174" s="31"/>
      <c r="C174" s="125" t="s">
        <v>234</v>
      </c>
      <c r="D174" s="125" t="s">
        <v>171</v>
      </c>
      <c r="E174" s="126" t="s">
        <v>1042</v>
      </c>
      <c r="F174" s="127" t="s">
        <v>1043</v>
      </c>
      <c r="G174" s="128" t="s">
        <v>606</v>
      </c>
      <c r="H174" s="129">
        <v>425</v>
      </c>
      <c r="I174" s="130"/>
      <c r="J174" s="131">
        <f>ROUND(I174*H174,2)</f>
        <v>0</v>
      </c>
      <c r="K174" s="127" t="s">
        <v>1</v>
      </c>
      <c r="L174" s="31"/>
      <c r="M174" s="132" t="s">
        <v>1</v>
      </c>
      <c r="N174" s="133" t="s">
        <v>40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175</v>
      </c>
      <c r="AT174" s="136" t="s">
        <v>171</v>
      </c>
      <c r="AU174" s="136" t="s">
        <v>85</v>
      </c>
      <c r="AY174" s="16" t="s">
        <v>170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83</v>
      </c>
      <c r="BK174" s="137">
        <f>ROUND(I174*H174,2)</f>
        <v>0</v>
      </c>
      <c r="BL174" s="16" t="s">
        <v>175</v>
      </c>
      <c r="BM174" s="136" t="s">
        <v>1044</v>
      </c>
    </row>
    <row r="175" spans="2:65" s="12" customFormat="1" ht="10.199999999999999">
      <c r="B175" s="149"/>
      <c r="D175" s="150" t="s">
        <v>601</v>
      </c>
      <c r="E175" s="151" t="s">
        <v>1</v>
      </c>
      <c r="F175" s="152" t="s">
        <v>1033</v>
      </c>
      <c r="H175" s="153">
        <v>425</v>
      </c>
      <c r="I175" s="154"/>
      <c r="L175" s="149"/>
      <c r="M175" s="155"/>
      <c r="T175" s="156"/>
      <c r="AT175" s="151" t="s">
        <v>601</v>
      </c>
      <c r="AU175" s="151" t="s">
        <v>85</v>
      </c>
      <c r="AV175" s="12" t="s">
        <v>85</v>
      </c>
      <c r="AW175" s="12" t="s">
        <v>31</v>
      </c>
      <c r="AX175" s="12" t="s">
        <v>83</v>
      </c>
      <c r="AY175" s="151" t="s">
        <v>170</v>
      </c>
    </row>
    <row r="176" spans="2:65" s="1" customFormat="1" ht="24.15" customHeight="1">
      <c r="B176" s="31"/>
      <c r="C176" s="125" t="s">
        <v>205</v>
      </c>
      <c r="D176" s="125" t="s">
        <v>171</v>
      </c>
      <c r="E176" s="126" t="s">
        <v>1045</v>
      </c>
      <c r="F176" s="127" t="s">
        <v>1046</v>
      </c>
      <c r="G176" s="128" t="s">
        <v>606</v>
      </c>
      <c r="H176" s="129">
        <v>3.15</v>
      </c>
      <c r="I176" s="130"/>
      <c r="J176" s="131">
        <f>ROUND(I176*H176,2)</f>
        <v>0</v>
      </c>
      <c r="K176" s="127" t="s">
        <v>1</v>
      </c>
      <c r="L176" s="31"/>
      <c r="M176" s="132" t="s">
        <v>1</v>
      </c>
      <c r="N176" s="133" t="s">
        <v>40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175</v>
      </c>
      <c r="AT176" s="136" t="s">
        <v>171</v>
      </c>
      <c r="AU176" s="136" t="s">
        <v>85</v>
      </c>
      <c r="AY176" s="16" t="s">
        <v>170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6" t="s">
        <v>83</v>
      </c>
      <c r="BK176" s="137">
        <f>ROUND(I176*H176,2)</f>
        <v>0</v>
      </c>
      <c r="BL176" s="16" t="s">
        <v>175</v>
      </c>
      <c r="BM176" s="136" t="s">
        <v>1047</v>
      </c>
    </row>
    <row r="177" spans="2:65" s="1" customFormat="1" ht="18">
      <c r="B177" s="31"/>
      <c r="D177" s="150" t="s">
        <v>805</v>
      </c>
      <c r="F177" s="181" t="s">
        <v>1048</v>
      </c>
      <c r="I177" s="182"/>
      <c r="L177" s="31"/>
      <c r="M177" s="183"/>
      <c r="T177" s="55"/>
      <c r="AT177" s="16" t="s">
        <v>805</v>
      </c>
      <c r="AU177" s="16" t="s">
        <v>85</v>
      </c>
    </row>
    <row r="178" spans="2:65" s="10" customFormat="1" ht="22.8" customHeight="1">
      <c r="B178" s="115"/>
      <c r="D178" s="116" t="s">
        <v>74</v>
      </c>
      <c r="E178" s="147" t="s">
        <v>199</v>
      </c>
      <c r="F178" s="147" t="s">
        <v>1049</v>
      </c>
      <c r="I178" s="118"/>
      <c r="J178" s="148">
        <f>BK178</f>
        <v>0</v>
      </c>
      <c r="L178" s="115"/>
      <c r="M178" s="120"/>
      <c r="P178" s="121">
        <f>SUM(P179:P210)</f>
        <v>0</v>
      </c>
      <c r="R178" s="121">
        <f>SUM(R179:R210)</f>
        <v>1.7600000000000001E-2</v>
      </c>
      <c r="T178" s="122">
        <f>SUM(T179:T210)</f>
        <v>243.85759400000001</v>
      </c>
      <c r="AR178" s="116" t="s">
        <v>83</v>
      </c>
      <c r="AT178" s="123" t="s">
        <v>74</v>
      </c>
      <c r="AU178" s="123" t="s">
        <v>83</v>
      </c>
      <c r="AY178" s="116" t="s">
        <v>170</v>
      </c>
      <c r="BK178" s="124">
        <f>SUM(BK179:BK210)</f>
        <v>0</v>
      </c>
    </row>
    <row r="179" spans="2:65" s="1" customFormat="1" ht="24.15" customHeight="1">
      <c r="B179" s="31"/>
      <c r="C179" s="125" t="s">
        <v>7</v>
      </c>
      <c r="D179" s="125" t="s">
        <v>171</v>
      </c>
      <c r="E179" s="126" t="s">
        <v>1050</v>
      </c>
      <c r="F179" s="127" t="s">
        <v>1051</v>
      </c>
      <c r="G179" s="128" t="s">
        <v>606</v>
      </c>
      <c r="H179" s="129">
        <v>440</v>
      </c>
      <c r="I179" s="130"/>
      <c r="J179" s="131">
        <f>ROUND(I179*H179,2)</f>
        <v>0</v>
      </c>
      <c r="K179" s="127" t="s">
        <v>1052</v>
      </c>
      <c r="L179" s="31"/>
      <c r="M179" s="132" t="s">
        <v>1</v>
      </c>
      <c r="N179" s="133" t="s">
        <v>40</v>
      </c>
      <c r="P179" s="134">
        <f>O179*H179</f>
        <v>0</v>
      </c>
      <c r="Q179" s="134">
        <v>4.0000000000000003E-5</v>
      </c>
      <c r="R179" s="134">
        <f>Q179*H179</f>
        <v>1.7600000000000001E-2</v>
      </c>
      <c r="S179" s="134">
        <v>0</v>
      </c>
      <c r="T179" s="135">
        <f>S179*H179</f>
        <v>0</v>
      </c>
      <c r="AR179" s="136" t="s">
        <v>175</v>
      </c>
      <c r="AT179" s="136" t="s">
        <v>171</v>
      </c>
      <c r="AU179" s="136" t="s">
        <v>85</v>
      </c>
      <c r="AY179" s="16" t="s">
        <v>170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6" t="s">
        <v>83</v>
      </c>
      <c r="BK179" s="137">
        <f>ROUND(I179*H179,2)</f>
        <v>0</v>
      </c>
      <c r="BL179" s="16" t="s">
        <v>175</v>
      </c>
      <c r="BM179" s="136" t="s">
        <v>1053</v>
      </c>
    </row>
    <row r="180" spans="2:65" s="1" customFormat="1" ht="24.15" customHeight="1">
      <c r="B180" s="31"/>
      <c r="C180" s="125" t="s">
        <v>209</v>
      </c>
      <c r="D180" s="125" t="s">
        <v>171</v>
      </c>
      <c r="E180" s="126" t="s">
        <v>1054</v>
      </c>
      <c r="F180" s="127" t="s">
        <v>1055</v>
      </c>
      <c r="G180" s="128" t="s">
        <v>606</v>
      </c>
      <c r="H180" s="129">
        <v>56.28</v>
      </c>
      <c r="I180" s="130"/>
      <c r="J180" s="131">
        <f>ROUND(I180*H180,2)</f>
        <v>0</v>
      </c>
      <c r="K180" s="127" t="s">
        <v>632</v>
      </c>
      <c r="L180" s="31"/>
      <c r="M180" s="132" t="s">
        <v>1</v>
      </c>
      <c r="N180" s="133" t="s">
        <v>40</v>
      </c>
      <c r="P180" s="134">
        <f>O180*H180</f>
        <v>0</v>
      </c>
      <c r="Q180" s="134">
        <v>0</v>
      </c>
      <c r="R180" s="134">
        <f>Q180*H180</f>
        <v>0</v>
      </c>
      <c r="S180" s="134">
        <v>0.18099999999999997</v>
      </c>
      <c r="T180" s="135">
        <f>S180*H180</f>
        <v>10.186679999999999</v>
      </c>
      <c r="AR180" s="136" t="s">
        <v>175</v>
      </c>
      <c r="AT180" s="136" t="s">
        <v>171</v>
      </c>
      <c r="AU180" s="136" t="s">
        <v>85</v>
      </c>
      <c r="AY180" s="16" t="s">
        <v>170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6" t="s">
        <v>83</v>
      </c>
      <c r="BK180" s="137">
        <f>ROUND(I180*H180,2)</f>
        <v>0</v>
      </c>
      <c r="BL180" s="16" t="s">
        <v>175</v>
      </c>
      <c r="BM180" s="136" t="s">
        <v>1056</v>
      </c>
    </row>
    <row r="181" spans="2:65" s="12" customFormat="1" ht="20.399999999999999">
      <c r="B181" s="149"/>
      <c r="D181" s="150" t="s">
        <v>601</v>
      </c>
      <c r="E181" s="151" t="s">
        <v>1</v>
      </c>
      <c r="F181" s="152" t="s">
        <v>1057</v>
      </c>
      <c r="H181" s="153">
        <v>56.28</v>
      </c>
      <c r="I181" s="154"/>
      <c r="L181" s="149"/>
      <c r="M181" s="155"/>
      <c r="T181" s="156"/>
      <c r="AT181" s="151" t="s">
        <v>601</v>
      </c>
      <c r="AU181" s="151" t="s">
        <v>85</v>
      </c>
      <c r="AV181" s="12" t="s">
        <v>85</v>
      </c>
      <c r="AW181" s="12" t="s">
        <v>31</v>
      </c>
      <c r="AX181" s="12" t="s">
        <v>83</v>
      </c>
      <c r="AY181" s="151" t="s">
        <v>170</v>
      </c>
    </row>
    <row r="182" spans="2:65" s="1" customFormat="1" ht="24.15" customHeight="1">
      <c r="B182" s="31"/>
      <c r="C182" s="125" t="s">
        <v>247</v>
      </c>
      <c r="D182" s="125" t="s">
        <v>171</v>
      </c>
      <c r="E182" s="126" t="s">
        <v>1058</v>
      </c>
      <c r="F182" s="127" t="s">
        <v>1059</v>
      </c>
      <c r="G182" s="128" t="s">
        <v>606</v>
      </c>
      <c r="H182" s="129">
        <v>115.64700000000001</v>
      </c>
      <c r="I182" s="130"/>
      <c r="J182" s="131">
        <f>ROUND(I182*H182,2)</f>
        <v>0</v>
      </c>
      <c r="K182" s="127" t="s">
        <v>632</v>
      </c>
      <c r="L182" s="31"/>
      <c r="M182" s="132" t="s">
        <v>1</v>
      </c>
      <c r="N182" s="133" t="s">
        <v>40</v>
      </c>
      <c r="P182" s="134">
        <f>O182*H182</f>
        <v>0</v>
      </c>
      <c r="Q182" s="134">
        <v>0</v>
      </c>
      <c r="R182" s="134">
        <f>Q182*H182</f>
        <v>0</v>
      </c>
      <c r="S182" s="134">
        <v>0.26100000000000007</v>
      </c>
      <c r="T182" s="135">
        <f>S182*H182</f>
        <v>30.18386700000001</v>
      </c>
      <c r="AR182" s="136" t="s">
        <v>175</v>
      </c>
      <c r="AT182" s="136" t="s">
        <v>171</v>
      </c>
      <c r="AU182" s="136" t="s">
        <v>85</v>
      </c>
      <c r="AY182" s="16" t="s">
        <v>170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6" t="s">
        <v>83</v>
      </c>
      <c r="BK182" s="137">
        <f>ROUND(I182*H182,2)</f>
        <v>0</v>
      </c>
      <c r="BL182" s="16" t="s">
        <v>175</v>
      </c>
      <c r="BM182" s="136" t="s">
        <v>1060</v>
      </c>
    </row>
    <row r="183" spans="2:65" s="12" customFormat="1" ht="20.399999999999999">
      <c r="B183" s="149"/>
      <c r="D183" s="150" t="s">
        <v>601</v>
      </c>
      <c r="E183" s="151" t="s">
        <v>1</v>
      </c>
      <c r="F183" s="152" t="s">
        <v>1061</v>
      </c>
      <c r="H183" s="153">
        <v>80.233000000000004</v>
      </c>
      <c r="I183" s="154"/>
      <c r="L183" s="149"/>
      <c r="M183" s="155"/>
      <c r="T183" s="156"/>
      <c r="AT183" s="151" t="s">
        <v>601</v>
      </c>
      <c r="AU183" s="151" t="s">
        <v>85</v>
      </c>
      <c r="AV183" s="12" t="s">
        <v>85</v>
      </c>
      <c r="AW183" s="12" t="s">
        <v>31</v>
      </c>
      <c r="AX183" s="12" t="s">
        <v>75</v>
      </c>
      <c r="AY183" s="151" t="s">
        <v>170</v>
      </c>
    </row>
    <row r="184" spans="2:65" s="12" customFormat="1" ht="10.199999999999999">
      <c r="B184" s="149"/>
      <c r="D184" s="150" t="s">
        <v>601</v>
      </c>
      <c r="E184" s="151" t="s">
        <v>1</v>
      </c>
      <c r="F184" s="152" t="s">
        <v>1062</v>
      </c>
      <c r="H184" s="153">
        <v>5.85</v>
      </c>
      <c r="I184" s="154"/>
      <c r="L184" s="149"/>
      <c r="M184" s="155"/>
      <c r="T184" s="156"/>
      <c r="AT184" s="151" t="s">
        <v>601</v>
      </c>
      <c r="AU184" s="151" t="s">
        <v>85</v>
      </c>
      <c r="AV184" s="12" t="s">
        <v>85</v>
      </c>
      <c r="AW184" s="12" t="s">
        <v>31</v>
      </c>
      <c r="AX184" s="12" t="s">
        <v>75</v>
      </c>
      <c r="AY184" s="151" t="s">
        <v>170</v>
      </c>
    </row>
    <row r="185" spans="2:65" s="12" customFormat="1" ht="10.199999999999999">
      <c r="B185" s="149"/>
      <c r="D185" s="150" t="s">
        <v>601</v>
      </c>
      <c r="E185" s="151" t="s">
        <v>1</v>
      </c>
      <c r="F185" s="152" t="s">
        <v>1063</v>
      </c>
      <c r="H185" s="153">
        <v>29.564</v>
      </c>
      <c r="I185" s="154"/>
      <c r="L185" s="149"/>
      <c r="M185" s="155"/>
      <c r="T185" s="156"/>
      <c r="AT185" s="151" t="s">
        <v>601</v>
      </c>
      <c r="AU185" s="151" t="s">
        <v>85</v>
      </c>
      <c r="AV185" s="12" t="s">
        <v>85</v>
      </c>
      <c r="AW185" s="12" t="s">
        <v>31</v>
      </c>
      <c r="AX185" s="12" t="s">
        <v>75</v>
      </c>
      <c r="AY185" s="151" t="s">
        <v>170</v>
      </c>
    </row>
    <row r="186" spans="2:65" s="14" customFormat="1" ht="10.199999999999999">
      <c r="B186" s="173"/>
      <c r="D186" s="150" t="s">
        <v>601</v>
      </c>
      <c r="E186" s="174" t="s">
        <v>1</v>
      </c>
      <c r="F186" s="175" t="s">
        <v>670</v>
      </c>
      <c r="H186" s="176">
        <v>115.64699999999998</v>
      </c>
      <c r="I186" s="177"/>
      <c r="L186" s="173"/>
      <c r="M186" s="178"/>
      <c r="T186" s="179"/>
      <c r="AT186" s="174" t="s">
        <v>601</v>
      </c>
      <c r="AU186" s="174" t="s">
        <v>85</v>
      </c>
      <c r="AV186" s="14" t="s">
        <v>175</v>
      </c>
      <c r="AW186" s="14" t="s">
        <v>31</v>
      </c>
      <c r="AX186" s="14" t="s">
        <v>83</v>
      </c>
      <c r="AY186" s="174" t="s">
        <v>170</v>
      </c>
    </row>
    <row r="187" spans="2:65" s="1" customFormat="1" ht="16.5" customHeight="1">
      <c r="B187" s="31"/>
      <c r="C187" s="125" t="s">
        <v>212</v>
      </c>
      <c r="D187" s="125" t="s">
        <v>171</v>
      </c>
      <c r="E187" s="126" t="s">
        <v>1064</v>
      </c>
      <c r="F187" s="127" t="s">
        <v>1065</v>
      </c>
      <c r="G187" s="128" t="s">
        <v>599</v>
      </c>
      <c r="H187" s="129">
        <v>9.18</v>
      </c>
      <c r="I187" s="130"/>
      <c r="J187" s="131">
        <f>ROUND(I187*H187,2)</f>
        <v>0</v>
      </c>
      <c r="K187" s="127" t="s">
        <v>632</v>
      </c>
      <c r="L187" s="31"/>
      <c r="M187" s="132" t="s">
        <v>1</v>
      </c>
      <c r="N187" s="133" t="s">
        <v>40</v>
      </c>
      <c r="P187" s="134">
        <f>O187*H187</f>
        <v>0</v>
      </c>
      <c r="Q187" s="134">
        <v>0</v>
      </c>
      <c r="R187" s="134">
        <f>Q187*H187</f>
        <v>0</v>
      </c>
      <c r="S187" s="134">
        <v>2.4</v>
      </c>
      <c r="T187" s="135">
        <f>S187*H187</f>
        <v>22.032</v>
      </c>
      <c r="AR187" s="136" t="s">
        <v>175</v>
      </c>
      <c r="AT187" s="136" t="s">
        <v>171</v>
      </c>
      <c r="AU187" s="136" t="s">
        <v>85</v>
      </c>
      <c r="AY187" s="16" t="s">
        <v>170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83</v>
      </c>
      <c r="BK187" s="137">
        <f>ROUND(I187*H187,2)</f>
        <v>0</v>
      </c>
      <c r="BL187" s="16" t="s">
        <v>175</v>
      </c>
      <c r="BM187" s="136" t="s">
        <v>1066</v>
      </c>
    </row>
    <row r="188" spans="2:65" s="12" customFormat="1" ht="20.399999999999999">
      <c r="B188" s="149"/>
      <c r="D188" s="150" t="s">
        <v>601</v>
      </c>
      <c r="E188" s="151" t="s">
        <v>1</v>
      </c>
      <c r="F188" s="152" t="s">
        <v>1067</v>
      </c>
      <c r="H188" s="153">
        <v>9.18</v>
      </c>
      <c r="I188" s="154"/>
      <c r="L188" s="149"/>
      <c r="M188" s="155"/>
      <c r="T188" s="156"/>
      <c r="AT188" s="151" t="s">
        <v>601</v>
      </c>
      <c r="AU188" s="151" t="s">
        <v>85</v>
      </c>
      <c r="AV188" s="12" t="s">
        <v>85</v>
      </c>
      <c r="AW188" s="12" t="s">
        <v>31</v>
      </c>
      <c r="AX188" s="12" t="s">
        <v>83</v>
      </c>
      <c r="AY188" s="151" t="s">
        <v>170</v>
      </c>
    </row>
    <row r="189" spans="2:65" s="1" customFormat="1" ht="24.15" customHeight="1">
      <c r="B189" s="31"/>
      <c r="C189" s="125" t="s">
        <v>254</v>
      </c>
      <c r="D189" s="125" t="s">
        <v>171</v>
      </c>
      <c r="E189" s="126" t="s">
        <v>1068</v>
      </c>
      <c r="F189" s="127" t="s">
        <v>1069</v>
      </c>
      <c r="G189" s="128" t="s">
        <v>606</v>
      </c>
      <c r="H189" s="129">
        <v>1.919</v>
      </c>
      <c r="I189" s="130"/>
      <c r="J189" s="131">
        <f>ROUND(I189*H189,2)</f>
        <v>0</v>
      </c>
      <c r="K189" s="127" t="s">
        <v>632</v>
      </c>
      <c r="L189" s="31"/>
      <c r="M189" s="132" t="s">
        <v>1</v>
      </c>
      <c r="N189" s="133" t="s">
        <v>40</v>
      </c>
      <c r="P189" s="134">
        <f>O189*H189</f>
        <v>0</v>
      </c>
      <c r="Q189" s="134">
        <v>0</v>
      </c>
      <c r="R189" s="134">
        <f>Q189*H189</f>
        <v>0</v>
      </c>
      <c r="S189" s="134">
        <v>0.15</v>
      </c>
      <c r="T189" s="135">
        <f>S189*H189</f>
        <v>0.28784999999999999</v>
      </c>
      <c r="AR189" s="136" t="s">
        <v>175</v>
      </c>
      <c r="AT189" s="136" t="s">
        <v>171</v>
      </c>
      <c r="AU189" s="136" t="s">
        <v>85</v>
      </c>
      <c r="AY189" s="16" t="s">
        <v>170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6" t="s">
        <v>83</v>
      </c>
      <c r="BK189" s="137">
        <f>ROUND(I189*H189,2)</f>
        <v>0</v>
      </c>
      <c r="BL189" s="16" t="s">
        <v>175</v>
      </c>
      <c r="BM189" s="136" t="s">
        <v>1070</v>
      </c>
    </row>
    <row r="190" spans="2:65" s="12" customFormat="1" ht="10.199999999999999">
      <c r="B190" s="149"/>
      <c r="D190" s="150" t="s">
        <v>601</v>
      </c>
      <c r="E190" s="151" t="s">
        <v>1</v>
      </c>
      <c r="F190" s="152" t="s">
        <v>1071</v>
      </c>
      <c r="H190" s="153">
        <v>1.919</v>
      </c>
      <c r="I190" s="154"/>
      <c r="L190" s="149"/>
      <c r="M190" s="155"/>
      <c r="T190" s="156"/>
      <c r="AT190" s="151" t="s">
        <v>601</v>
      </c>
      <c r="AU190" s="151" t="s">
        <v>85</v>
      </c>
      <c r="AV190" s="12" t="s">
        <v>85</v>
      </c>
      <c r="AW190" s="12" t="s">
        <v>31</v>
      </c>
      <c r="AX190" s="12" t="s">
        <v>83</v>
      </c>
      <c r="AY190" s="151" t="s">
        <v>170</v>
      </c>
    </row>
    <row r="191" spans="2:65" s="1" customFormat="1" ht="33" customHeight="1">
      <c r="B191" s="31"/>
      <c r="C191" s="125" t="s">
        <v>216</v>
      </c>
      <c r="D191" s="125" t="s">
        <v>171</v>
      </c>
      <c r="E191" s="126" t="s">
        <v>1072</v>
      </c>
      <c r="F191" s="127" t="s">
        <v>1073</v>
      </c>
      <c r="G191" s="128" t="s">
        <v>599</v>
      </c>
      <c r="H191" s="129">
        <v>42.8</v>
      </c>
      <c r="I191" s="130"/>
      <c r="J191" s="131">
        <f>ROUND(I191*H191,2)</f>
        <v>0</v>
      </c>
      <c r="K191" s="127" t="s">
        <v>632</v>
      </c>
      <c r="L191" s="31"/>
      <c r="M191" s="132" t="s">
        <v>1</v>
      </c>
      <c r="N191" s="133" t="s">
        <v>40</v>
      </c>
      <c r="P191" s="134">
        <f>O191*H191</f>
        <v>0</v>
      </c>
      <c r="Q191" s="134">
        <v>0</v>
      </c>
      <c r="R191" s="134">
        <f>Q191*H191</f>
        <v>0</v>
      </c>
      <c r="S191" s="134">
        <v>2.2000000000000002</v>
      </c>
      <c r="T191" s="135">
        <f>S191*H191</f>
        <v>94.16</v>
      </c>
      <c r="AR191" s="136" t="s">
        <v>175</v>
      </c>
      <c r="AT191" s="136" t="s">
        <v>171</v>
      </c>
      <c r="AU191" s="136" t="s">
        <v>85</v>
      </c>
      <c r="AY191" s="16" t="s">
        <v>170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83</v>
      </c>
      <c r="BK191" s="137">
        <f>ROUND(I191*H191,2)</f>
        <v>0</v>
      </c>
      <c r="BL191" s="16" t="s">
        <v>175</v>
      </c>
      <c r="BM191" s="136" t="s">
        <v>1074</v>
      </c>
    </row>
    <row r="192" spans="2:65" s="12" customFormat="1" ht="10.199999999999999">
      <c r="B192" s="149"/>
      <c r="D192" s="150" t="s">
        <v>601</v>
      </c>
      <c r="E192" s="151" t="s">
        <v>1</v>
      </c>
      <c r="F192" s="152" t="s">
        <v>1075</v>
      </c>
      <c r="H192" s="153">
        <v>42.8</v>
      </c>
      <c r="I192" s="154"/>
      <c r="L192" s="149"/>
      <c r="M192" s="155"/>
      <c r="T192" s="156"/>
      <c r="AT192" s="151" t="s">
        <v>601</v>
      </c>
      <c r="AU192" s="151" t="s">
        <v>85</v>
      </c>
      <c r="AV192" s="12" t="s">
        <v>85</v>
      </c>
      <c r="AW192" s="12" t="s">
        <v>31</v>
      </c>
      <c r="AX192" s="12" t="s">
        <v>83</v>
      </c>
      <c r="AY192" s="151" t="s">
        <v>170</v>
      </c>
    </row>
    <row r="193" spans="2:65" s="1" customFormat="1" ht="24.15" customHeight="1">
      <c r="B193" s="31"/>
      <c r="C193" s="125" t="s">
        <v>261</v>
      </c>
      <c r="D193" s="125" t="s">
        <v>171</v>
      </c>
      <c r="E193" s="126" t="s">
        <v>1076</v>
      </c>
      <c r="F193" s="127" t="s">
        <v>1077</v>
      </c>
      <c r="G193" s="128" t="s">
        <v>606</v>
      </c>
      <c r="H193" s="129">
        <v>428</v>
      </c>
      <c r="I193" s="130"/>
      <c r="J193" s="131">
        <f>ROUND(I193*H193,2)</f>
        <v>0</v>
      </c>
      <c r="K193" s="127" t="s">
        <v>632</v>
      </c>
      <c r="L193" s="31"/>
      <c r="M193" s="132" t="s">
        <v>1</v>
      </c>
      <c r="N193" s="133" t="s">
        <v>40</v>
      </c>
      <c r="P193" s="134">
        <f>O193*H193</f>
        <v>0</v>
      </c>
      <c r="Q193" s="134">
        <v>0</v>
      </c>
      <c r="R193" s="134">
        <f>Q193*H193</f>
        <v>0</v>
      </c>
      <c r="S193" s="134">
        <v>3.5000000000000003E-2</v>
      </c>
      <c r="T193" s="135">
        <f>S193*H193</f>
        <v>14.980000000000002</v>
      </c>
      <c r="AR193" s="136" t="s">
        <v>175</v>
      </c>
      <c r="AT193" s="136" t="s">
        <v>171</v>
      </c>
      <c r="AU193" s="136" t="s">
        <v>85</v>
      </c>
      <c r="AY193" s="16" t="s">
        <v>170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6" t="s">
        <v>83</v>
      </c>
      <c r="BK193" s="137">
        <f>ROUND(I193*H193,2)</f>
        <v>0</v>
      </c>
      <c r="BL193" s="16" t="s">
        <v>175</v>
      </c>
      <c r="BM193" s="136" t="s">
        <v>1078</v>
      </c>
    </row>
    <row r="194" spans="2:65" s="12" customFormat="1" ht="10.199999999999999">
      <c r="B194" s="149"/>
      <c r="D194" s="150" t="s">
        <v>601</v>
      </c>
      <c r="E194" s="151" t="s">
        <v>1</v>
      </c>
      <c r="F194" s="152" t="s">
        <v>1079</v>
      </c>
      <c r="H194" s="153">
        <v>428</v>
      </c>
      <c r="I194" s="154"/>
      <c r="L194" s="149"/>
      <c r="M194" s="155"/>
      <c r="T194" s="156"/>
      <c r="AT194" s="151" t="s">
        <v>601</v>
      </c>
      <c r="AU194" s="151" t="s">
        <v>85</v>
      </c>
      <c r="AV194" s="12" t="s">
        <v>85</v>
      </c>
      <c r="AW194" s="12" t="s">
        <v>31</v>
      </c>
      <c r="AX194" s="12" t="s">
        <v>83</v>
      </c>
      <c r="AY194" s="151" t="s">
        <v>170</v>
      </c>
    </row>
    <row r="195" spans="2:65" s="1" customFormat="1" ht="21.75" customHeight="1">
      <c r="B195" s="31"/>
      <c r="C195" s="125" t="s">
        <v>219</v>
      </c>
      <c r="D195" s="125" t="s">
        <v>171</v>
      </c>
      <c r="E195" s="126" t="s">
        <v>1080</v>
      </c>
      <c r="F195" s="127" t="s">
        <v>1081</v>
      </c>
      <c r="G195" s="128" t="s">
        <v>606</v>
      </c>
      <c r="H195" s="129">
        <v>36.76</v>
      </c>
      <c r="I195" s="130"/>
      <c r="J195" s="131">
        <f>ROUND(I195*H195,2)</f>
        <v>0</v>
      </c>
      <c r="K195" s="127" t="s">
        <v>632</v>
      </c>
      <c r="L195" s="31"/>
      <c r="M195" s="132" t="s">
        <v>1</v>
      </c>
      <c r="N195" s="133" t="s">
        <v>40</v>
      </c>
      <c r="P195" s="134">
        <f>O195*H195</f>
        <v>0</v>
      </c>
      <c r="Q195" s="134">
        <v>0</v>
      </c>
      <c r="R195" s="134">
        <f>Q195*H195</f>
        <v>0</v>
      </c>
      <c r="S195" s="134">
        <v>7.5999999999999998E-2</v>
      </c>
      <c r="T195" s="135">
        <f>S195*H195</f>
        <v>2.7937599999999998</v>
      </c>
      <c r="AR195" s="136" t="s">
        <v>175</v>
      </c>
      <c r="AT195" s="136" t="s">
        <v>171</v>
      </c>
      <c r="AU195" s="136" t="s">
        <v>85</v>
      </c>
      <c r="AY195" s="16" t="s">
        <v>170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6" t="s">
        <v>83</v>
      </c>
      <c r="BK195" s="137">
        <f>ROUND(I195*H195,2)</f>
        <v>0</v>
      </c>
      <c r="BL195" s="16" t="s">
        <v>175</v>
      </c>
      <c r="BM195" s="136" t="s">
        <v>1082</v>
      </c>
    </row>
    <row r="196" spans="2:65" s="12" customFormat="1" ht="20.399999999999999">
      <c r="B196" s="149"/>
      <c r="D196" s="150" t="s">
        <v>601</v>
      </c>
      <c r="E196" s="151" t="s">
        <v>1</v>
      </c>
      <c r="F196" s="152" t="s">
        <v>1083</v>
      </c>
      <c r="H196" s="153">
        <v>36.76</v>
      </c>
      <c r="I196" s="154"/>
      <c r="L196" s="149"/>
      <c r="M196" s="155"/>
      <c r="T196" s="156"/>
      <c r="AT196" s="151" t="s">
        <v>601</v>
      </c>
      <c r="AU196" s="151" t="s">
        <v>85</v>
      </c>
      <c r="AV196" s="12" t="s">
        <v>85</v>
      </c>
      <c r="AW196" s="12" t="s">
        <v>31</v>
      </c>
      <c r="AX196" s="12" t="s">
        <v>83</v>
      </c>
      <c r="AY196" s="151" t="s">
        <v>170</v>
      </c>
    </row>
    <row r="197" spans="2:65" s="1" customFormat="1" ht="21.75" customHeight="1">
      <c r="B197" s="31"/>
      <c r="C197" s="125" t="s">
        <v>266</v>
      </c>
      <c r="D197" s="125" t="s">
        <v>171</v>
      </c>
      <c r="E197" s="126" t="s">
        <v>1084</v>
      </c>
      <c r="F197" s="127" t="s">
        <v>1085</v>
      </c>
      <c r="G197" s="128" t="s">
        <v>606</v>
      </c>
      <c r="H197" s="129">
        <v>10.199999999999999</v>
      </c>
      <c r="I197" s="130"/>
      <c r="J197" s="131">
        <f>ROUND(I197*H197,2)</f>
        <v>0</v>
      </c>
      <c r="K197" s="127" t="s">
        <v>632</v>
      </c>
      <c r="L197" s="31"/>
      <c r="M197" s="132" t="s">
        <v>1</v>
      </c>
      <c r="N197" s="133" t="s">
        <v>40</v>
      </c>
      <c r="P197" s="134">
        <f>O197*H197</f>
        <v>0</v>
      </c>
      <c r="Q197" s="134">
        <v>0</v>
      </c>
      <c r="R197" s="134">
        <f>Q197*H197</f>
        <v>0</v>
      </c>
      <c r="S197" s="134">
        <v>6.3E-2</v>
      </c>
      <c r="T197" s="135">
        <f>S197*H197</f>
        <v>0.64259999999999995</v>
      </c>
      <c r="AR197" s="136" t="s">
        <v>175</v>
      </c>
      <c r="AT197" s="136" t="s">
        <v>171</v>
      </c>
      <c r="AU197" s="136" t="s">
        <v>85</v>
      </c>
      <c r="AY197" s="16" t="s">
        <v>170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6" t="s">
        <v>83</v>
      </c>
      <c r="BK197" s="137">
        <f>ROUND(I197*H197,2)</f>
        <v>0</v>
      </c>
      <c r="BL197" s="16" t="s">
        <v>175</v>
      </c>
      <c r="BM197" s="136" t="s">
        <v>1086</v>
      </c>
    </row>
    <row r="198" spans="2:65" s="12" customFormat="1" ht="10.199999999999999">
      <c r="B198" s="149"/>
      <c r="D198" s="150" t="s">
        <v>601</v>
      </c>
      <c r="E198" s="151" t="s">
        <v>1</v>
      </c>
      <c r="F198" s="152" t="s">
        <v>1087</v>
      </c>
      <c r="H198" s="153">
        <v>10.199999999999999</v>
      </c>
      <c r="I198" s="154"/>
      <c r="L198" s="149"/>
      <c r="M198" s="155"/>
      <c r="T198" s="156"/>
      <c r="AT198" s="151" t="s">
        <v>601</v>
      </c>
      <c r="AU198" s="151" t="s">
        <v>85</v>
      </c>
      <c r="AV198" s="12" t="s">
        <v>85</v>
      </c>
      <c r="AW198" s="12" t="s">
        <v>31</v>
      </c>
      <c r="AX198" s="12" t="s">
        <v>83</v>
      </c>
      <c r="AY198" s="151" t="s">
        <v>170</v>
      </c>
    </row>
    <row r="199" spans="2:65" s="1" customFormat="1" ht="16.5" customHeight="1">
      <c r="B199" s="31"/>
      <c r="C199" s="125" t="s">
        <v>223</v>
      </c>
      <c r="D199" s="125" t="s">
        <v>171</v>
      </c>
      <c r="E199" s="126" t="s">
        <v>1088</v>
      </c>
      <c r="F199" s="127" t="s">
        <v>1089</v>
      </c>
      <c r="G199" s="128" t="s">
        <v>606</v>
      </c>
      <c r="H199" s="129">
        <v>44.052999999999997</v>
      </c>
      <c r="I199" s="130"/>
      <c r="J199" s="131">
        <f>ROUND(I199*H199,2)</f>
        <v>0</v>
      </c>
      <c r="K199" s="127" t="s">
        <v>632</v>
      </c>
      <c r="L199" s="31"/>
      <c r="M199" s="132" t="s">
        <v>1</v>
      </c>
      <c r="N199" s="133" t="s">
        <v>40</v>
      </c>
      <c r="P199" s="134">
        <f>O199*H199</f>
        <v>0</v>
      </c>
      <c r="Q199" s="134">
        <v>0</v>
      </c>
      <c r="R199" s="134">
        <f>Q199*H199</f>
        <v>0</v>
      </c>
      <c r="S199" s="134">
        <v>2.5000000000000001E-2</v>
      </c>
      <c r="T199" s="135">
        <f>S199*H199</f>
        <v>1.1013249999999999</v>
      </c>
      <c r="AR199" s="136" t="s">
        <v>175</v>
      </c>
      <c r="AT199" s="136" t="s">
        <v>171</v>
      </c>
      <c r="AU199" s="136" t="s">
        <v>85</v>
      </c>
      <c r="AY199" s="16" t="s">
        <v>170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6" t="s">
        <v>83</v>
      </c>
      <c r="BK199" s="137">
        <f>ROUND(I199*H199,2)</f>
        <v>0</v>
      </c>
      <c r="BL199" s="16" t="s">
        <v>175</v>
      </c>
      <c r="BM199" s="136" t="s">
        <v>1090</v>
      </c>
    </row>
    <row r="200" spans="2:65" s="12" customFormat="1" ht="10.199999999999999">
      <c r="B200" s="149"/>
      <c r="D200" s="150" t="s">
        <v>601</v>
      </c>
      <c r="E200" s="151" t="s">
        <v>1</v>
      </c>
      <c r="F200" s="152" t="s">
        <v>1091</v>
      </c>
      <c r="H200" s="153">
        <v>44.052999999999997</v>
      </c>
      <c r="I200" s="154"/>
      <c r="L200" s="149"/>
      <c r="M200" s="155"/>
      <c r="T200" s="156"/>
      <c r="AT200" s="151" t="s">
        <v>601</v>
      </c>
      <c r="AU200" s="151" t="s">
        <v>85</v>
      </c>
      <c r="AV200" s="12" t="s">
        <v>85</v>
      </c>
      <c r="AW200" s="12" t="s">
        <v>31</v>
      </c>
      <c r="AX200" s="12" t="s">
        <v>83</v>
      </c>
      <c r="AY200" s="151" t="s">
        <v>170</v>
      </c>
    </row>
    <row r="201" spans="2:65" s="1" customFormat="1" ht="24.15" customHeight="1">
      <c r="B201" s="31"/>
      <c r="C201" s="125" t="s">
        <v>271</v>
      </c>
      <c r="D201" s="125" t="s">
        <v>171</v>
      </c>
      <c r="E201" s="126" t="s">
        <v>1092</v>
      </c>
      <c r="F201" s="127" t="s">
        <v>1093</v>
      </c>
      <c r="G201" s="128" t="s">
        <v>594</v>
      </c>
      <c r="H201" s="129">
        <v>3</v>
      </c>
      <c r="I201" s="130"/>
      <c r="J201" s="131">
        <f>ROUND(I201*H201,2)</f>
        <v>0</v>
      </c>
      <c r="K201" s="127" t="s">
        <v>632</v>
      </c>
      <c r="L201" s="31"/>
      <c r="M201" s="132" t="s">
        <v>1</v>
      </c>
      <c r="N201" s="133" t="s">
        <v>40</v>
      </c>
      <c r="P201" s="134">
        <f>O201*H201</f>
        <v>0</v>
      </c>
      <c r="Q201" s="134">
        <v>0</v>
      </c>
      <c r="R201" s="134">
        <f>Q201*H201</f>
        <v>0</v>
      </c>
      <c r="S201" s="134">
        <v>0.34399999999999997</v>
      </c>
      <c r="T201" s="135">
        <f>S201*H201</f>
        <v>1.032</v>
      </c>
      <c r="AR201" s="136" t="s">
        <v>175</v>
      </c>
      <c r="AT201" s="136" t="s">
        <v>171</v>
      </c>
      <c r="AU201" s="136" t="s">
        <v>85</v>
      </c>
      <c r="AY201" s="16" t="s">
        <v>170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6" t="s">
        <v>83</v>
      </c>
      <c r="BK201" s="137">
        <f>ROUND(I201*H201,2)</f>
        <v>0</v>
      </c>
      <c r="BL201" s="16" t="s">
        <v>175</v>
      </c>
      <c r="BM201" s="136" t="s">
        <v>1094</v>
      </c>
    </row>
    <row r="202" spans="2:65" s="1" customFormat="1" ht="24.15" customHeight="1">
      <c r="B202" s="31"/>
      <c r="C202" s="125" t="s">
        <v>226</v>
      </c>
      <c r="D202" s="125" t="s">
        <v>171</v>
      </c>
      <c r="E202" s="126" t="s">
        <v>1095</v>
      </c>
      <c r="F202" s="127" t="s">
        <v>1096</v>
      </c>
      <c r="G202" s="128" t="s">
        <v>606</v>
      </c>
      <c r="H202" s="129">
        <v>4.84</v>
      </c>
      <c r="I202" s="130"/>
      <c r="J202" s="131">
        <f>ROUND(I202*H202,2)</f>
        <v>0</v>
      </c>
      <c r="K202" s="127" t="s">
        <v>632</v>
      </c>
      <c r="L202" s="31"/>
      <c r="M202" s="132" t="s">
        <v>1</v>
      </c>
      <c r="N202" s="133" t="s">
        <v>40</v>
      </c>
      <c r="P202" s="134">
        <f>O202*H202</f>
        <v>0</v>
      </c>
      <c r="Q202" s="134">
        <v>0</v>
      </c>
      <c r="R202" s="134">
        <f>Q202*H202</f>
        <v>0</v>
      </c>
      <c r="S202" s="134">
        <v>0.27</v>
      </c>
      <c r="T202" s="135">
        <f>S202*H202</f>
        <v>1.3068</v>
      </c>
      <c r="AR202" s="136" t="s">
        <v>175</v>
      </c>
      <c r="AT202" s="136" t="s">
        <v>171</v>
      </c>
      <c r="AU202" s="136" t="s">
        <v>85</v>
      </c>
      <c r="AY202" s="16" t="s">
        <v>170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6" t="s">
        <v>83</v>
      </c>
      <c r="BK202" s="137">
        <f>ROUND(I202*H202,2)</f>
        <v>0</v>
      </c>
      <c r="BL202" s="16" t="s">
        <v>175</v>
      </c>
      <c r="BM202" s="136" t="s">
        <v>1097</v>
      </c>
    </row>
    <row r="203" spans="2:65" s="12" customFormat="1" ht="10.199999999999999">
      <c r="B203" s="149"/>
      <c r="D203" s="150" t="s">
        <v>601</v>
      </c>
      <c r="E203" s="151" t="s">
        <v>1</v>
      </c>
      <c r="F203" s="152" t="s">
        <v>1098</v>
      </c>
      <c r="H203" s="153">
        <v>4.84</v>
      </c>
      <c r="I203" s="154"/>
      <c r="L203" s="149"/>
      <c r="M203" s="155"/>
      <c r="T203" s="156"/>
      <c r="AT203" s="151" t="s">
        <v>601</v>
      </c>
      <c r="AU203" s="151" t="s">
        <v>85</v>
      </c>
      <c r="AV203" s="12" t="s">
        <v>85</v>
      </c>
      <c r="AW203" s="12" t="s">
        <v>31</v>
      </c>
      <c r="AX203" s="12" t="s">
        <v>83</v>
      </c>
      <c r="AY203" s="151" t="s">
        <v>170</v>
      </c>
    </row>
    <row r="204" spans="2:65" s="1" customFormat="1" ht="37.799999999999997" customHeight="1">
      <c r="B204" s="31"/>
      <c r="C204" s="125" t="s">
        <v>279</v>
      </c>
      <c r="D204" s="125" t="s">
        <v>171</v>
      </c>
      <c r="E204" s="126" t="s">
        <v>1099</v>
      </c>
      <c r="F204" s="127" t="s">
        <v>1100</v>
      </c>
      <c r="G204" s="128" t="s">
        <v>606</v>
      </c>
      <c r="H204" s="129">
        <v>1137.712</v>
      </c>
      <c r="I204" s="130"/>
      <c r="J204" s="131">
        <f>ROUND(I204*H204,2)</f>
        <v>0</v>
      </c>
      <c r="K204" s="127" t="s">
        <v>632</v>
      </c>
      <c r="L204" s="31"/>
      <c r="M204" s="132" t="s">
        <v>1</v>
      </c>
      <c r="N204" s="133" t="s">
        <v>40</v>
      </c>
      <c r="P204" s="134">
        <f>O204*H204</f>
        <v>0</v>
      </c>
      <c r="Q204" s="134">
        <v>0</v>
      </c>
      <c r="R204" s="134">
        <f>Q204*H204</f>
        <v>0</v>
      </c>
      <c r="S204" s="134">
        <v>4.5999999999999999E-2</v>
      </c>
      <c r="T204" s="135">
        <f>S204*H204</f>
        <v>52.334752000000002</v>
      </c>
      <c r="AR204" s="136" t="s">
        <v>175</v>
      </c>
      <c r="AT204" s="136" t="s">
        <v>171</v>
      </c>
      <c r="AU204" s="136" t="s">
        <v>85</v>
      </c>
      <c r="AY204" s="16" t="s">
        <v>170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6" t="s">
        <v>83</v>
      </c>
      <c r="BK204" s="137">
        <f>ROUND(I204*H204,2)</f>
        <v>0</v>
      </c>
      <c r="BL204" s="16" t="s">
        <v>175</v>
      </c>
      <c r="BM204" s="136" t="s">
        <v>1101</v>
      </c>
    </row>
    <row r="205" spans="2:65" s="12" customFormat="1" ht="30.6">
      <c r="B205" s="149"/>
      <c r="D205" s="150" t="s">
        <v>601</v>
      </c>
      <c r="E205" s="151" t="s">
        <v>1</v>
      </c>
      <c r="F205" s="152" t="s">
        <v>1102</v>
      </c>
      <c r="H205" s="153">
        <v>1137.712</v>
      </c>
      <c r="I205" s="154"/>
      <c r="L205" s="149"/>
      <c r="M205" s="155"/>
      <c r="T205" s="156"/>
      <c r="AT205" s="151" t="s">
        <v>601</v>
      </c>
      <c r="AU205" s="151" t="s">
        <v>85</v>
      </c>
      <c r="AV205" s="12" t="s">
        <v>85</v>
      </c>
      <c r="AW205" s="12" t="s">
        <v>31</v>
      </c>
      <c r="AX205" s="12" t="s">
        <v>83</v>
      </c>
      <c r="AY205" s="151" t="s">
        <v>170</v>
      </c>
    </row>
    <row r="206" spans="2:65" s="1" customFormat="1" ht="24.15" customHeight="1">
      <c r="B206" s="31"/>
      <c r="C206" s="125" t="s">
        <v>230</v>
      </c>
      <c r="D206" s="125" t="s">
        <v>171</v>
      </c>
      <c r="E206" s="126" t="s">
        <v>1103</v>
      </c>
      <c r="F206" s="127" t="s">
        <v>1104</v>
      </c>
      <c r="G206" s="128" t="s">
        <v>606</v>
      </c>
      <c r="H206" s="129">
        <v>188.47</v>
      </c>
      <c r="I206" s="130"/>
      <c r="J206" s="131">
        <f>ROUND(I206*H206,2)</f>
        <v>0</v>
      </c>
      <c r="K206" s="127" t="s">
        <v>632</v>
      </c>
      <c r="L206" s="31"/>
      <c r="M206" s="132" t="s">
        <v>1</v>
      </c>
      <c r="N206" s="133" t="s">
        <v>40</v>
      </c>
      <c r="P206" s="134">
        <f>O206*H206</f>
        <v>0</v>
      </c>
      <c r="Q206" s="134">
        <v>0</v>
      </c>
      <c r="R206" s="134">
        <f>Q206*H206</f>
        <v>0</v>
      </c>
      <c r="S206" s="134">
        <v>6.8000000000000005E-2</v>
      </c>
      <c r="T206" s="135">
        <f>S206*H206</f>
        <v>12.81596</v>
      </c>
      <c r="AR206" s="136" t="s">
        <v>175</v>
      </c>
      <c r="AT206" s="136" t="s">
        <v>171</v>
      </c>
      <c r="AU206" s="136" t="s">
        <v>85</v>
      </c>
      <c r="AY206" s="16" t="s">
        <v>170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6" t="s">
        <v>83</v>
      </c>
      <c r="BK206" s="137">
        <f>ROUND(I206*H206,2)</f>
        <v>0</v>
      </c>
      <c r="BL206" s="16" t="s">
        <v>175</v>
      </c>
      <c r="BM206" s="136" t="s">
        <v>1105</v>
      </c>
    </row>
    <row r="207" spans="2:65" s="12" customFormat="1" ht="30.6">
      <c r="B207" s="149"/>
      <c r="D207" s="150" t="s">
        <v>601</v>
      </c>
      <c r="E207" s="151" t="s">
        <v>1</v>
      </c>
      <c r="F207" s="152" t="s">
        <v>1106</v>
      </c>
      <c r="H207" s="153">
        <v>188.47</v>
      </c>
      <c r="I207" s="154"/>
      <c r="L207" s="149"/>
      <c r="M207" s="155"/>
      <c r="T207" s="156"/>
      <c r="AT207" s="151" t="s">
        <v>601</v>
      </c>
      <c r="AU207" s="151" t="s">
        <v>85</v>
      </c>
      <c r="AV207" s="12" t="s">
        <v>85</v>
      </c>
      <c r="AW207" s="12" t="s">
        <v>31</v>
      </c>
      <c r="AX207" s="12" t="s">
        <v>83</v>
      </c>
      <c r="AY207" s="151" t="s">
        <v>170</v>
      </c>
    </row>
    <row r="208" spans="2:65" s="1" customFormat="1" ht="24.15" customHeight="1">
      <c r="B208" s="31"/>
      <c r="C208" s="125" t="s">
        <v>284</v>
      </c>
      <c r="D208" s="125" t="s">
        <v>171</v>
      </c>
      <c r="E208" s="126" t="s">
        <v>1107</v>
      </c>
      <c r="F208" s="127" t="s">
        <v>1108</v>
      </c>
      <c r="G208" s="128" t="s">
        <v>594</v>
      </c>
      <c r="H208" s="129">
        <v>1</v>
      </c>
      <c r="I208" s="130"/>
      <c r="J208" s="131">
        <f>ROUND(I208*H208,2)</f>
        <v>0</v>
      </c>
      <c r="K208" s="127" t="s">
        <v>1</v>
      </c>
      <c r="L208" s="31"/>
      <c r="M208" s="132" t="s">
        <v>1</v>
      </c>
      <c r="N208" s="133" t="s">
        <v>40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175</v>
      </c>
      <c r="AT208" s="136" t="s">
        <v>171</v>
      </c>
      <c r="AU208" s="136" t="s">
        <v>85</v>
      </c>
      <c r="AY208" s="16" t="s">
        <v>170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6" t="s">
        <v>83</v>
      </c>
      <c r="BK208" s="137">
        <f>ROUND(I208*H208,2)</f>
        <v>0</v>
      </c>
      <c r="BL208" s="16" t="s">
        <v>175</v>
      </c>
      <c r="BM208" s="136" t="s">
        <v>1109</v>
      </c>
    </row>
    <row r="209" spans="2:65" s="1" customFormat="1" ht="18">
      <c r="B209" s="31"/>
      <c r="D209" s="150" t="s">
        <v>805</v>
      </c>
      <c r="F209" s="181" t="s">
        <v>1110</v>
      </c>
      <c r="I209" s="182"/>
      <c r="L209" s="31"/>
      <c r="M209" s="183"/>
      <c r="T209" s="55"/>
      <c r="AT209" s="16" t="s">
        <v>805</v>
      </c>
      <c r="AU209" s="16" t="s">
        <v>85</v>
      </c>
    </row>
    <row r="210" spans="2:65" s="1" customFormat="1" ht="24.15" customHeight="1">
      <c r="B210" s="31"/>
      <c r="C210" s="125" t="s">
        <v>233</v>
      </c>
      <c r="D210" s="125" t="s">
        <v>171</v>
      </c>
      <c r="E210" s="126" t="s">
        <v>1111</v>
      </c>
      <c r="F210" s="127" t="s">
        <v>1112</v>
      </c>
      <c r="G210" s="128" t="s">
        <v>594</v>
      </c>
      <c r="H210" s="129">
        <v>4</v>
      </c>
      <c r="I210" s="130"/>
      <c r="J210" s="131">
        <f>ROUND(I210*H210,2)</f>
        <v>0</v>
      </c>
      <c r="K210" s="127" t="s">
        <v>1</v>
      </c>
      <c r="L210" s="31"/>
      <c r="M210" s="132" t="s">
        <v>1</v>
      </c>
      <c r="N210" s="133" t="s">
        <v>40</v>
      </c>
      <c r="P210" s="134">
        <f>O210*H210</f>
        <v>0</v>
      </c>
      <c r="Q210" s="134">
        <v>0</v>
      </c>
      <c r="R210" s="134">
        <f>Q210*H210</f>
        <v>0</v>
      </c>
      <c r="S210" s="134">
        <v>0</v>
      </c>
      <c r="T210" s="135">
        <f>S210*H210</f>
        <v>0</v>
      </c>
      <c r="AR210" s="136" t="s">
        <v>175</v>
      </c>
      <c r="AT210" s="136" t="s">
        <v>171</v>
      </c>
      <c r="AU210" s="136" t="s">
        <v>85</v>
      </c>
      <c r="AY210" s="16" t="s">
        <v>170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6" t="s">
        <v>83</v>
      </c>
      <c r="BK210" s="137">
        <f>ROUND(I210*H210,2)</f>
        <v>0</v>
      </c>
      <c r="BL210" s="16" t="s">
        <v>175</v>
      </c>
      <c r="BM210" s="136" t="s">
        <v>1113</v>
      </c>
    </row>
    <row r="211" spans="2:65" s="10" customFormat="1" ht="22.8" customHeight="1">
      <c r="B211" s="115"/>
      <c r="D211" s="116" t="s">
        <v>74</v>
      </c>
      <c r="E211" s="147" t="s">
        <v>627</v>
      </c>
      <c r="F211" s="147" t="s">
        <v>628</v>
      </c>
      <c r="I211" s="118"/>
      <c r="J211" s="148">
        <f>BK211</f>
        <v>0</v>
      </c>
      <c r="L211" s="115"/>
      <c r="M211" s="120"/>
      <c r="P211" s="121">
        <f>SUM(P212:P222)</f>
        <v>0</v>
      </c>
      <c r="R211" s="121">
        <f>SUM(R212:R222)</f>
        <v>0</v>
      </c>
      <c r="T211" s="122">
        <f>SUM(T212:T222)</f>
        <v>0</v>
      </c>
      <c r="AR211" s="116" t="s">
        <v>83</v>
      </c>
      <c r="AT211" s="123" t="s">
        <v>74</v>
      </c>
      <c r="AU211" s="123" t="s">
        <v>83</v>
      </c>
      <c r="AY211" s="116" t="s">
        <v>170</v>
      </c>
      <c r="BK211" s="124">
        <f>SUM(BK212:BK222)</f>
        <v>0</v>
      </c>
    </row>
    <row r="212" spans="2:65" s="1" customFormat="1" ht="24.15" customHeight="1">
      <c r="B212" s="31"/>
      <c r="C212" s="125" t="s">
        <v>291</v>
      </c>
      <c r="D212" s="125" t="s">
        <v>171</v>
      </c>
      <c r="E212" s="126" t="s">
        <v>629</v>
      </c>
      <c r="F212" s="127" t="s">
        <v>630</v>
      </c>
      <c r="G212" s="128" t="s">
        <v>631</v>
      </c>
      <c r="H212" s="129">
        <v>247.75899999999999</v>
      </c>
      <c r="I212" s="130"/>
      <c r="J212" s="131">
        <f>ROUND(I212*H212,2)</f>
        <v>0</v>
      </c>
      <c r="K212" s="127" t="s">
        <v>632</v>
      </c>
      <c r="L212" s="31"/>
      <c r="M212" s="132" t="s">
        <v>1</v>
      </c>
      <c r="N212" s="133" t="s">
        <v>40</v>
      </c>
      <c r="P212" s="134">
        <f>O212*H212</f>
        <v>0</v>
      </c>
      <c r="Q212" s="134">
        <v>0</v>
      </c>
      <c r="R212" s="134">
        <f>Q212*H212</f>
        <v>0</v>
      </c>
      <c r="S212" s="134">
        <v>0</v>
      </c>
      <c r="T212" s="135">
        <f>S212*H212</f>
        <v>0</v>
      </c>
      <c r="AR212" s="136" t="s">
        <v>175</v>
      </c>
      <c r="AT212" s="136" t="s">
        <v>171</v>
      </c>
      <c r="AU212" s="136" t="s">
        <v>85</v>
      </c>
      <c r="AY212" s="16" t="s">
        <v>170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6" t="s">
        <v>83</v>
      </c>
      <c r="BK212" s="137">
        <f>ROUND(I212*H212,2)</f>
        <v>0</v>
      </c>
      <c r="BL212" s="16" t="s">
        <v>175</v>
      </c>
      <c r="BM212" s="136" t="s">
        <v>1114</v>
      </c>
    </row>
    <row r="213" spans="2:65" s="1" customFormat="1" ht="33" customHeight="1">
      <c r="B213" s="31"/>
      <c r="C213" s="125" t="s">
        <v>237</v>
      </c>
      <c r="D213" s="125" t="s">
        <v>171</v>
      </c>
      <c r="E213" s="126" t="s">
        <v>634</v>
      </c>
      <c r="F213" s="127" t="s">
        <v>635</v>
      </c>
      <c r="G213" s="128" t="s">
        <v>631</v>
      </c>
      <c r="H213" s="129">
        <v>1238.7950000000001</v>
      </c>
      <c r="I213" s="130"/>
      <c r="J213" s="131">
        <f>ROUND(I213*H213,2)</f>
        <v>0</v>
      </c>
      <c r="K213" s="127" t="s">
        <v>632</v>
      </c>
      <c r="L213" s="31"/>
      <c r="M213" s="132" t="s">
        <v>1</v>
      </c>
      <c r="N213" s="133" t="s">
        <v>40</v>
      </c>
      <c r="P213" s="134">
        <f>O213*H213</f>
        <v>0</v>
      </c>
      <c r="Q213" s="134">
        <v>0</v>
      </c>
      <c r="R213" s="134">
        <f>Q213*H213</f>
        <v>0</v>
      </c>
      <c r="S213" s="134">
        <v>0</v>
      </c>
      <c r="T213" s="135">
        <f>S213*H213</f>
        <v>0</v>
      </c>
      <c r="AR213" s="136" t="s">
        <v>175</v>
      </c>
      <c r="AT213" s="136" t="s">
        <v>171</v>
      </c>
      <c r="AU213" s="136" t="s">
        <v>85</v>
      </c>
      <c r="AY213" s="16" t="s">
        <v>170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6" t="s">
        <v>83</v>
      </c>
      <c r="BK213" s="137">
        <f>ROUND(I213*H213,2)</f>
        <v>0</v>
      </c>
      <c r="BL213" s="16" t="s">
        <v>175</v>
      </c>
      <c r="BM213" s="136" t="s">
        <v>1115</v>
      </c>
    </row>
    <row r="214" spans="2:65" s="12" customFormat="1" ht="10.199999999999999">
      <c r="B214" s="149"/>
      <c r="D214" s="150" t="s">
        <v>601</v>
      </c>
      <c r="F214" s="152" t="s">
        <v>1116</v>
      </c>
      <c r="H214" s="153">
        <v>1238.7950000000001</v>
      </c>
      <c r="I214" s="154"/>
      <c r="L214" s="149"/>
      <c r="M214" s="155"/>
      <c r="T214" s="156"/>
      <c r="AT214" s="151" t="s">
        <v>601</v>
      </c>
      <c r="AU214" s="151" t="s">
        <v>85</v>
      </c>
      <c r="AV214" s="12" t="s">
        <v>85</v>
      </c>
      <c r="AW214" s="12" t="s">
        <v>4</v>
      </c>
      <c r="AX214" s="12" t="s">
        <v>83</v>
      </c>
      <c r="AY214" s="151" t="s">
        <v>170</v>
      </c>
    </row>
    <row r="215" spans="2:65" s="1" customFormat="1" ht="24.15" customHeight="1">
      <c r="B215" s="31"/>
      <c r="C215" s="125" t="s">
        <v>298</v>
      </c>
      <c r="D215" s="125" t="s">
        <v>171</v>
      </c>
      <c r="E215" s="126" t="s">
        <v>638</v>
      </c>
      <c r="F215" s="127" t="s">
        <v>639</v>
      </c>
      <c r="G215" s="128" t="s">
        <v>631</v>
      </c>
      <c r="H215" s="129">
        <v>247.75899999999999</v>
      </c>
      <c r="I215" s="130"/>
      <c r="J215" s="131">
        <f>ROUND(I215*H215,2)</f>
        <v>0</v>
      </c>
      <c r="K215" s="127" t="s">
        <v>632</v>
      </c>
      <c r="L215" s="31"/>
      <c r="M215" s="132" t="s">
        <v>1</v>
      </c>
      <c r="N215" s="133" t="s">
        <v>40</v>
      </c>
      <c r="P215" s="134">
        <f>O215*H215</f>
        <v>0</v>
      </c>
      <c r="Q215" s="134">
        <v>0</v>
      </c>
      <c r="R215" s="134">
        <f>Q215*H215</f>
        <v>0</v>
      </c>
      <c r="S215" s="134">
        <v>0</v>
      </c>
      <c r="T215" s="135">
        <f>S215*H215</f>
        <v>0</v>
      </c>
      <c r="AR215" s="136" t="s">
        <v>175</v>
      </c>
      <c r="AT215" s="136" t="s">
        <v>171</v>
      </c>
      <c r="AU215" s="136" t="s">
        <v>85</v>
      </c>
      <c r="AY215" s="16" t="s">
        <v>170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6" t="s">
        <v>83</v>
      </c>
      <c r="BK215" s="137">
        <f>ROUND(I215*H215,2)</f>
        <v>0</v>
      </c>
      <c r="BL215" s="16" t="s">
        <v>175</v>
      </c>
      <c r="BM215" s="136" t="s">
        <v>1117</v>
      </c>
    </row>
    <row r="216" spans="2:65" s="1" customFormat="1" ht="24.15" customHeight="1">
      <c r="B216" s="31"/>
      <c r="C216" s="125" t="s">
        <v>240</v>
      </c>
      <c r="D216" s="125" t="s">
        <v>171</v>
      </c>
      <c r="E216" s="126" t="s">
        <v>641</v>
      </c>
      <c r="F216" s="127" t="s">
        <v>642</v>
      </c>
      <c r="G216" s="128" t="s">
        <v>631</v>
      </c>
      <c r="H216" s="129">
        <v>4707.4210000000003</v>
      </c>
      <c r="I216" s="130"/>
      <c r="J216" s="131">
        <f>ROUND(I216*H216,2)</f>
        <v>0</v>
      </c>
      <c r="K216" s="127" t="s">
        <v>632</v>
      </c>
      <c r="L216" s="31"/>
      <c r="M216" s="132" t="s">
        <v>1</v>
      </c>
      <c r="N216" s="133" t="s">
        <v>40</v>
      </c>
      <c r="P216" s="134">
        <f>O216*H216</f>
        <v>0</v>
      </c>
      <c r="Q216" s="134">
        <v>0</v>
      </c>
      <c r="R216" s="134">
        <f>Q216*H216</f>
        <v>0</v>
      </c>
      <c r="S216" s="134">
        <v>0</v>
      </c>
      <c r="T216" s="135">
        <f>S216*H216</f>
        <v>0</v>
      </c>
      <c r="AR216" s="136" t="s">
        <v>175</v>
      </c>
      <c r="AT216" s="136" t="s">
        <v>171</v>
      </c>
      <c r="AU216" s="136" t="s">
        <v>85</v>
      </c>
      <c r="AY216" s="16" t="s">
        <v>170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6" t="s">
        <v>83</v>
      </c>
      <c r="BK216" s="137">
        <f>ROUND(I216*H216,2)</f>
        <v>0</v>
      </c>
      <c r="BL216" s="16" t="s">
        <v>175</v>
      </c>
      <c r="BM216" s="136" t="s">
        <v>1118</v>
      </c>
    </row>
    <row r="217" spans="2:65" s="12" customFormat="1" ht="10.199999999999999">
      <c r="B217" s="149"/>
      <c r="D217" s="150" t="s">
        <v>601</v>
      </c>
      <c r="F217" s="152" t="s">
        <v>1119</v>
      </c>
      <c r="H217" s="153">
        <v>4707.4210000000003</v>
      </c>
      <c r="I217" s="154"/>
      <c r="L217" s="149"/>
      <c r="M217" s="155"/>
      <c r="T217" s="156"/>
      <c r="AT217" s="151" t="s">
        <v>601</v>
      </c>
      <c r="AU217" s="151" t="s">
        <v>85</v>
      </c>
      <c r="AV217" s="12" t="s">
        <v>85</v>
      </c>
      <c r="AW217" s="12" t="s">
        <v>4</v>
      </c>
      <c r="AX217" s="12" t="s">
        <v>83</v>
      </c>
      <c r="AY217" s="151" t="s">
        <v>170</v>
      </c>
    </row>
    <row r="218" spans="2:65" s="1" customFormat="1" ht="37.799999999999997" customHeight="1">
      <c r="B218" s="31"/>
      <c r="C218" s="125" t="s">
        <v>305</v>
      </c>
      <c r="D218" s="125" t="s">
        <v>171</v>
      </c>
      <c r="E218" s="126" t="s">
        <v>1120</v>
      </c>
      <c r="F218" s="127" t="s">
        <v>1121</v>
      </c>
      <c r="G218" s="128" t="s">
        <v>631</v>
      </c>
      <c r="H218" s="129">
        <v>123.908</v>
      </c>
      <c r="I218" s="130"/>
      <c r="J218" s="131">
        <f>ROUND(I218*H218,2)</f>
        <v>0</v>
      </c>
      <c r="K218" s="127" t="s">
        <v>632</v>
      </c>
      <c r="L218" s="31"/>
      <c r="M218" s="132" t="s">
        <v>1</v>
      </c>
      <c r="N218" s="133" t="s">
        <v>40</v>
      </c>
      <c r="P218" s="134">
        <f>O218*H218</f>
        <v>0</v>
      </c>
      <c r="Q218" s="134">
        <v>0</v>
      </c>
      <c r="R218" s="134">
        <f>Q218*H218</f>
        <v>0</v>
      </c>
      <c r="S218" s="134">
        <v>0</v>
      </c>
      <c r="T218" s="135">
        <f>S218*H218</f>
        <v>0</v>
      </c>
      <c r="AR218" s="136" t="s">
        <v>175</v>
      </c>
      <c r="AT218" s="136" t="s">
        <v>171</v>
      </c>
      <c r="AU218" s="136" t="s">
        <v>85</v>
      </c>
      <c r="AY218" s="16" t="s">
        <v>170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6" t="s">
        <v>83</v>
      </c>
      <c r="BK218" s="137">
        <f>ROUND(I218*H218,2)</f>
        <v>0</v>
      </c>
      <c r="BL218" s="16" t="s">
        <v>175</v>
      </c>
      <c r="BM218" s="136" t="s">
        <v>1122</v>
      </c>
    </row>
    <row r="219" spans="2:65" s="1" customFormat="1" ht="33" customHeight="1">
      <c r="B219" s="31"/>
      <c r="C219" s="125" t="s">
        <v>243</v>
      </c>
      <c r="D219" s="125" t="s">
        <v>171</v>
      </c>
      <c r="E219" s="126" t="s">
        <v>645</v>
      </c>
      <c r="F219" s="127" t="s">
        <v>646</v>
      </c>
      <c r="G219" s="128" t="s">
        <v>631</v>
      </c>
      <c r="H219" s="129">
        <v>121.01300000000001</v>
      </c>
      <c r="I219" s="130"/>
      <c r="J219" s="131">
        <f>ROUND(I219*H219,2)</f>
        <v>0</v>
      </c>
      <c r="K219" s="127" t="s">
        <v>632</v>
      </c>
      <c r="L219" s="31"/>
      <c r="M219" s="132" t="s">
        <v>1</v>
      </c>
      <c r="N219" s="133" t="s">
        <v>40</v>
      </c>
      <c r="P219" s="134">
        <f>O219*H219</f>
        <v>0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AR219" s="136" t="s">
        <v>175</v>
      </c>
      <c r="AT219" s="136" t="s">
        <v>171</v>
      </c>
      <c r="AU219" s="136" t="s">
        <v>85</v>
      </c>
      <c r="AY219" s="16" t="s">
        <v>170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6" t="s">
        <v>83</v>
      </c>
      <c r="BK219" s="137">
        <f>ROUND(I219*H219,2)</f>
        <v>0</v>
      </c>
      <c r="BL219" s="16" t="s">
        <v>175</v>
      </c>
      <c r="BM219" s="136" t="s">
        <v>1123</v>
      </c>
    </row>
    <row r="220" spans="2:65" s="1" customFormat="1" ht="33" customHeight="1">
      <c r="B220" s="31"/>
      <c r="C220" s="125" t="s">
        <v>312</v>
      </c>
      <c r="D220" s="125" t="s">
        <v>171</v>
      </c>
      <c r="E220" s="126" t="s">
        <v>1124</v>
      </c>
      <c r="F220" s="127" t="s">
        <v>1125</v>
      </c>
      <c r="G220" s="128" t="s">
        <v>631</v>
      </c>
      <c r="H220" s="129">
        <v>0.2</v>
      </c>
      <c r="I220" s="130"/>
      <c r="J220" s="131">
        <f>ROUND(I220*H220,2)</f>
        <v>0</v>
      </c>
      <c r="K220" s="127" t="s">
        <v>632</v>
      </c>
      <c r="L220" s="31"/>
      <c r="M220" s="132" t="s">
        <v>1</v>
      </c>
      <c r="N220" s="133" t="s">
        <v>40</v>
      </c>
      <c r="P220" s="134">
        <f>O220*H220</f>
        <v>0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AR220" s="136" t="s">
        <v>175</v>
      </c>
      <c r="AT220" s="136" t="s">
        <v>171</v>
      </c>
      <c r="AU220" s="136" t="s">
        <v>85</v>
      </c>
      <c r="AY220" s="16" t="s">
        <v>170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6" t="s">
        <v>83</v>
      </c>
      <c r="BK220" s="137">
        <f>ROUND(I220*H220,2)</f>
        <v>0</v>
      </c>
      <c r="BL220" s="16" t="s">
        <v>175</v>
      </c>
      <c r="BM220" s="136" t="s">
        <v>1126</v>
      </c>
    </row>
    <row r="221" spans="2:65" s="1" customFormat="1" ht="33" customHeight="1">
      <c r="B221" s="31"/>
      <c r="C221" s="125" t="s">
        <v>246</v>
      </c>
      <c r="D221" s="125" t="s">
        <v>171</v>
      </c>
      <c r="E221" s="126" t="s">
        <v>1127</v>
      </c>
      <c r="F221" s="127" t="s">
        <v>1128</v>
      </c>
      <c r="G221" s="128" t="s">
        <v>631</v>
      </c>
      <c r="H221" s="129">
        <v>0.92700000000000005</v>
      </c>
      <c r="I221" s="130"/>
      <c r="J221" s="131">
        <f>ROUND(I221*H221,2)</f>
        <v>0</v>
      </c>
      <c r="K221" s="127" t="s">
        <v>632</v>
      </c>
      <c r="L221" s="31"/>
      <c r="M221" s="132" t="s">
        <v>1</v>
      </c>
      <c r="N221" s="133" t="s">
        <v>40</v>
      </c>
      <c r="P221" s="134">
        <f>O221*H221</f>
        <v>0</v>
      </c>
      <c r="Q221" s="134">
        <v>0</v>
      </c>
      <c r="R221" s="134">
        <f>Q221*H221</f>
        <v>0</v>
      </c>
      <c r="S221" s="134">
        <v>0</v>
      </c>
      <c r="T221" s="135">
        <f>S221*H221</f>
        <v>0</v>
      </c>
      <c r="AR221" s="136" t="s">
        <v>175</v>
      </c>
      <c r="AT221" s="136" t="s">
        <v>171</v>
      </c>
      <c r="AU221" s="136" t="s">
        <v>85</v>
      </c>
      <c r="AY221" s="16" t="s">
        <v>170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6" t="s">
        <v>83</v>
      </c>
      <c r="BK221" s="137">
        <f>ROUND(I221*H221,2)</f>
        <v>0</v>
      </c>
      <c r="BL221" s="16" t="s">
        <v>175</v>
      </c>
      <c r="BM221" s="136" t="s">
        <v>1129</v>
      </c>
    </row>
    <row r="222" spans="2:65" s="1" customFormat="1" ht="33" customHeight="1">
      <c r="B222" s="31"/>
      <c r="C222" s="125" t="s">
        <v>321</v>
      </c>
      <c r="D222" s="125" t="s">
        <v>171</v>
      </c>
      <c r="E222" s="126" t="s">
        <v>1130</v>
      </c>
      <c r="F222" s="127" t="s">
        <v>1131</v>
      </c>
      <c r="G222" s="128" t="s">
        <v>631</v>
      </c>
      <c r="H222" s="129">
        <v>1.7110000000000001</v>
      </c>
      <c r="I222" s="130"/>
      <c r="J222" s="131">
        <f>ROUND(I222*H222,2)</f>
        <v>0</v>
      </c>
      <c r="K222" s="127" t="s">
        <v>632</v>
      </c>
      <c r="L222" s="31"/>
      <c r="M222" s="132" t="s">
        <v>1</v>
      </c>
      <c r="N222" s="133" t="s">
        <v>40</v>
      </c>
      <c r="P222" s="134">
        <f>O222*H222</f>
        <v>0</v>
      </c>
      <c r="Q222" s="134">
        <v>0</v>
      </c>
      <c r="R222" s="134">
        <f>Q222*H222</f>
        <v>0</v>
      </c>
      <c r="S222" s="134">
        <v>0</v>
      </c>
      <c r="T222" s="135">
        <f>S222*H222</f>
        <v>0</v>
      </c>
      <c r="AR222" s="136" t="s">
        <v>175</v>
      </c>
      <c r="AT222" s="136" t="s">
        <v>171</v>
      </c>
      <c r="AU222" s="136" t="s">
        <v>85</v>
      </c>
      <c r="AY222" s="16" t="s">
        <v>170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6" t="s">
        <v>83</v>
      </c>
      <c r="BK222" s="137">
        <f>ROUND(I222*H222,2)</f>
        <v>0</v>
      </c>
      <c r="BL222" s="16" t="s">
        <v>175</v>
      </c>
      <c r="BM222" s="136" t="s">
        <v>1132</v>
      </c>
    </row>
    <row r="223" spans="2:65" s="10" customFormat="1" ht="22.8" customHeight="1">
      <c r="B223" s="115"/>
      <c r="D223" s="116" t="s">
        <v>74</v>
      </c>
      <c r="E223" s="147" t="s">
        <v>648</v>
      </c>
      <c r="F223" s="147" t="s">
        <v>649</v>
      </c>
      <c r="I223" s="118"/>
      <c r="J223" s="148">
        <f>BK223</f>
        <v>0</v>
      </c>
      <c r="L223" s="115"/>
      <c r="M223" s="120"/>
      <c r="P223" s="121">
        <f>SUM(P224:P225)</f>
        <v>0</v>
      </c>
      <c r="R223" s="121">
        <f>SUM(R224:R225)</f>
        <v>0</v>
      </c>
      <c r="T223" s="122">
        <f>SUM(T224:T225)</f>
        <v>0</v>
      </c>
      <c r="AR223" s="116" t="s">
        <v>83</v>
      </c>
      <c r="AT223" s="123" t="s">
        <v>74</v>
      </c>
      <c r="AU223" s="123" t="s">
        <v>83</v>
      </c>
      <c r="AY223" s="116" t="s">
        <v>170</v>
      </c>
      <c r="BK223" s="124">
        <f>SUM(BK224:BK225)</f>
        <v>0</v>
      </c>
    </row>
    <row r="224" spans="2:65" s="1" customFormat="1" ht="21.75" customHeight="1">
      <c r="B224" s="31"/>
      <c r="C224" s="125" t="s">
        <v>250</v>
      </c>
      <c r="D224" s="125" t="s">
        <v>171</v>
      </c>
      <c r="E224" s="126" t="s">
        <v>1133</v>
      </c>
      <c r="F224" s="127" t="s">
        <v>1134</v>
      </c>
      <c r="G224" s="128" t="s">
        <v>631</v>
      </c>
      <c r="H224" s="129">
        <v>121.07</v>
      </c>
      <c r="I224" s="130"/>
      <c r="J224" s="131">
        <f>ROUND(I224*H224,2)</f>
        <v>0</v>
      </c>
      <c r="K224" s="127" t="s">
        <v>632</v>
      </c>
      <c r="L224" s="31"/>
      <c r="M224" s="132" t="s">
        <v>1</v>
      </c>
      <c r="N224" s="133" t="s">
        <v>40</v>
      </c>
      <c r="P224" s="134">
        <f>O224*H224</f>
        <v>0</v>
      </c>
      <c r="Q224" s="134">
        <v>0</v>
      </c>
      <c r="R224" s="134">
        <f>Q224*H224</f>
        <v>0</v>
      </c>
      <c r="S224" s="134">
        <v>0</v>
      </c>
      <c r="T224" s="135">
        <f>S224*H224</f>
        <v>0</v>
      </c>
      <c r="AR224" s="136" t="s">
        <v>175</v>
      </c>
      <c r="AT224" s="136" t="s">
        <v>171</v>
      </c>
      <c r="AU224" s="136" t="s">
        <v>85</v>
      </c>
      <c r="AY224" s="16" t="s">
        <v>170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6" t="s">
        <v>83</v>
      </c>
      <c r="BK224" s="137">
        <f>ROUND(I224*H224,2)</f>
        <v>0</v>
      </c>
      <c r="BL224" s="16" t="s">
        <v>175</v>
      </c>
      <c r="BM224" s="136" t="s">
        <v>1135</v>
      </c>
    </row>
    <row r="225" spans="2:65" s="1" customFormat="1" ht="24.15" customHeight="1">
      <c r="B225" s="31"/>
      <c r="C225" s="125" t="s">
        <v>328</v>
      </c>
      <c r="D225" s="125" t="s">
        <v>171</v>
      </c>
      <c r="E225" s="126" t="s">
        <v>1136</v>
      </c>
      <c r="F225" s="127" t="s">
        <v>1137</v>
      </c>
      <c r="G225" s="128" t="s">
        <v>631</v>
      </c>
      <c r="H225" s="129">
        <v>121.07</v>
      </c>
      <c r="I225" s="130"/>
      <c r="J225" s="131">
        <f>ROUND(I225*H225,2)</f>
        <v>0</v>
      </c>
      <c r="K225" s="127" t="s">
        <v>632</v>
      </c>
      <c r="L225" s="31"/>
      <c r="M225" s="132" t="s">
        <v>1</v>
      </c>
      <c r="N225" s="133" t="s">
        <v>40</v>
      </c>
      <c r="P225" s="134">
        <f>O225*H225</f>
        <v>0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AR225" s="136" t="s">
        <v>175</v>
      </c>
      <c r="AT225" s="136" t="s">
        <v>171</v>
      </c>
      <c r="AU225" s="136" t="s">
        <v>85</v>
      </c>
      <c r="AY225" s="16" t="s">
        <v>170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6" t="s">
        <v>83</v>
      </c>
      <c r="BK225" s="137">
        <f>ROUND(I225*H225,2)</f>
        <v>0</v>
      </c>
      <c r="BL225" s="16" t="s">
        <v>175</v>
      </c>
      <c r="BM225" s="136" t="s">
        <v>1138</v>
      </c>
    </row>
    <row r="226" spans="2:65" s="10" customFormat="1" ht="25.9" customHeight="1">
      <c r="B226" s="115"/>
      <c r="D226" s="116" t="s">
        <v>74</v>
      </c>
      <c r="E226" s="117" t="s">
        <v>653</v>
      </c>
      <c r="F226" s="117" t="s">
        <v>654</v>
      </c>
      <c r="I226" s="118"/>
      <c r="J226" s="119">
        <f>BK226</f>
        <v>0</v>
      </c>
      <c r="L226" s="115"/>
      <c r="M226" s="120"/>
      <c r="P226" s="121">
        <f>P227+P233+P239+P250+P278+P311+P342+P356+P359+P379</f>
        <v>0</v>
      </c>
      <c r="R226" s="121">
        <f>R227+R233+R239+R250+R278+R311+R342+R356+R359+R379</f>
        <v>35.371344979999989</v>
      </c>
      <c r="T226" s="122">
        <f>T227+T233+T239+T250+T278+T311+T342+T356+T359+T379</f>
        <v>3.8936270000000004</v>
      </c>
      <c r="AR226" s="116" t="s">
        <v>85</v>
      </c>
      <c r="AT226" s="123" t="s">
        <v>74</v>
      </c>
      <c r="AU226" s="123" t="s">
        <v>75</v>
      </c>
      <c r="AY226" s="116" t="s">
        <v>170</v>
      </c>
      <c r="BK226" s="124">
        <f>BK227+BK233+BK239+BK250+BK278+BK311+BK342+BK356+BK359+BK379</f>
        <v>0</v>
      </c>
    </row>
    <row r="227" spans="2:65" s="10" customFormat="1" ht="22.8" customHeight="1">
      <c r="B227" s="115"/>
      <c r="D227" s="116" t="s">
        <v>74</v>
      </c>
      <c r="E227" s="147" t="s">
        <v>1139</v>
      </c>
      <c r="F227" s="147" t="s">
        <v>1140</v>
      </c>
      <c r="I227" s="118"/>
      <c r="J227" s="148">
        <f>BK227</f>
        <v>0</v>
      </c>
      <c r="L227" s="115"/>
      <c r="M227" s="120"/>
      <c r="P227" s="121">
        <f>SUM(P228:P232)</f>
        <v>0</v>
      </c>
      <c r="R227" s="121">
        <f>SUM(R228:R232)</f>
        <v>0</v>
      </c>
      <c r="T227" s="122">
        <f>SUM(T228:T232)</f>
        <v>1.712</v>
      </c>
      <c r="AR227" s="116" t="s">
        <v>85</v>
      </c>
      <c r="AT227" s="123" t="s">
        <v>74</v>
      </c>
      <c r="AU227" s="123" t="s">
        <v>83</v>
      </c>
      <c r="AY227" s="116" t="s">
        <v>170</v>
      </c>
      <c r="BK227" s="124">
        <f>SUM(BK228:BK232)</f>
        <v>0</v>
      </c>
    </row>
    <row r="228" spans="2:65" s="1" customFormat="1" ht="16.5" customHeight="1">
      <c r="B228" s="31"/>
      <c r="C228" s="125" t="s">
        <v>253</v>
      </c>
      <c r="D228" s="125" t="s">
        <v>171</v>
      </c>
      <c r="E228" s="126" t="s">
        <v>1141</v>
      </c>
      <c r="F228" s="127" t="s">
        <v>1142</v>
      </c>
      <c r="G228" s="128" t="s">
        <v>606</v>
      </c>
      <c r="H228" s="129">
        <v>428</v>
      </c>
      <c r="I228" s="130"/>
      <c r="J228" s="131">
        <f>ROUND(I228*H228,2)</f>
        <v>0</v>
      </c>
      <c r="K228" s="127" t="s">
        <v>632</v>
      </c>
      <c r="L228" s="31"/>
      <c r="M228" s="132" t="s">
        <v>1</v>
      </c>
      <c r="N228" s="133" t="s">
        <v>40</v>
      </c>
      <c r="P228" s="134">
        <f>O228*H228</f>
        <v>0</v>
      </c>
      <c r="Q228" s="134">
        <v>0</v>
      </c>
      <c r="R228" s="134">
        <f>Q228*H228</f>
        <v>0</v>
      </c>
      <c r="S228" s="134">
        <v>4.0000000000000001E-3</v>
      </c>
      <c r="T228" s="135">
        <f>S228*H228</f>
        <v>1.712</v>
      </c>
      <c r="AR228" s="136" t="s">
        <v>198</v>
      </c>
      <c r="AT228" s="136" t="s">
        <v>171</v>
      </c>
      <c r="AU228" s="136" t="s">
        <v>85</v>
      </c>
      <c r="AY228" s="16" t="s">
        <v>170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6" t="s">
        <v>83</v>
      </c>
      <c r="BK228" s="137">
        <f>ROUND(I228*H228,2)</f>
        <v>0</v>
      </c>
      <c r="BL228" s="16" t="s">
        <v>198</v>
      </c>
      <c r="BM228" s="136" t="s">
        <v>1143</v>
      </c>
    </row>
    <row r="229" spans="2:65" s="12" customFormat="1" ht="10.199999999999999">
      <c r="B229" s="149"/>
      <c r="D229" s="150" t="s">
        <v>601</v>
      </c>
      <c r="E229" s="151" t="s">
        <v>1</v>
      </c>
      <c r="F229" s="152" t="s">
        <v>1079</v>
      </c>
      <c r="H229" s="153">
        <v>428</v>
      </c>
      <c r="I229" s="154"/>
      <c r="L229" s="149"/>
      <c r="M229" s="155"/>
      <c r="T229" s="156"/>
      <c r="AT229" s="151" t="s">
        <v>601</v>
      </c>
      <c r="AU229" s="151" t="s">
        <v>85</v>
      </c>
      <c r="AV229" s="12" t="s">
        <v>85</v>
      </c>
      <c r="AW229" s="12" t="s">
        <v>31</v>
      </c>
      <c r="AX229" s="12" t="s">
        <v>83</v>
      </c>
      <c r="AY229" s="151" t="s">
        <v>170</v>
      </c>
    </row>
    <row r="230" spans="2:65" s="1" customFormat="1" ht="24.15" customHeight="1">
      <c r="B230" s="31"/>
      <c r="C230" s="125" t="s">
        <v>335</v>
      </c>
      <c r="D230" s="125" t="s">
        <v>171</v>
      </c>
      <c r="E230" s="126" t="s">
        <v>1144</v>
      </c>
      <c r="F230" s="127" t="s">
        <v>1145</v>
      </c>
      <c r="G230" s="128" t="s">
        <v>718</v>
      </c>
      <c r="H230" s="180"/>
      <c r="I230" s="130"/>
      <c r="J230" s="131">
        <f>ROUND(I230*H230,2)</f>
        <v>0</v>
      </c>
      <c r="K230" s="127" t="s">
        <v>632</v>
      </c>
      <c r="L230" s="31"/>
      <c r="M230" s="132" t="s">
        <v>1</v>
      </c>
      <c r="N230" s="133" t="s">
        <v>40</v>
      </c>
      <c r="P230" s="134">
        <f>O230*H230</f>
        <v>0</v>
      </c>
      <c r="Q230" s="134">
        <v>0</v>
      </c>
      <c r="R230" s="134">
        <f>Q230*H230</f>
        <v>0</v>
      </c>
      <c r="S230" s="134">
        <v>0</v>
      </c>
      <c r="T230" s="135">
        <f>S230*H230</f>
        <v>0</v>
      </c>
      <c r="AR230" s="136" t="s">
        <v>198</v>
      </c>
      <c r="AT230" s="136" t="s">
        <v>171</v>
      </c>
      <c r="AU230" s="136" t="s">
        <v>85</v>
      </c>
      <c r="AY230" s="16" t="s">
        <v>170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6" t="s">
        <v>83</v>
      </c>
      <c r="BK230" s="137">
        <f>ROUND(I230*H230,2)</f>
        <v>0</v>
      </c>
      <c r="BL230" s="16" t="s">
        <v>198</v>
      </c>
      <c r="BM230" s="136" t="s">
        <v>1146</v>
      </c>
    </row>
    <row r="231" spans="2:65" s="1" customFormat="1" ht="16.5" customHeight="1">
      <c r="B231" s="31"/>
      <c r="C231" s="125" t="s">
        <v>257</v>
      </c>
      <c r="D231" s="125" t="s">
        <v>171</v>
      </c>
      <c r="E231" s="126" t="s">
        <v>1147</v>
      </c>
      <c r="F231" s="127" t="s">
        <v>1148</v>
      </c>
      <c r="G231" s="128" t="s">
        <v>606</v>
      </c>
      <c r="H231" s="129">
        <v>428</v>
      </c>
      <c r="I231" s="130"/>
      <c r="J231" s="131">
        <f>ROUND(I231*H231,2)</f>
        <v>0</v>
      </c>
      <c r="K231" s="127" t="s">
        <v>1</v>
      </c>
      <c r="L231" s="31"/>
      <c r="M231" s="132" t="s">
        <v>1</v>
      </c>
      <c r="N231" s="133" t="s">
        <v>40</v>
      </c>
      <c r="P231" s="134">
        <f>O231*H231</f>
        <v>0</v>
      </c>
      <c r="Q231" s="134">
        <v>0</v>
      </c>
      <c r="R231" s="134">
        <f>Q231*H231</f>
        <v>0</v>
      </c>
      <c r="S231" s="134">
        <v>0</v>
      </c>
      <c r="T231" s="135">
        <f>S231*H231</f>
        <v>0</v>
      </c>
      <c r="AR231" s="136" t="s">
        <v>198</v>
      </c>
      <c r="AT231" s="136" t="s">
        <v>171</v>
      </c>
      <c r="AU231" s="136" t="s">
        <v>85</v>
      </c>
      <c r="AY231" s="16" t="s">
        <v>170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6" t="s">
        <v>83</v>
      </c>
      <c r="BK231" s="137">
        <f>ROUND(I231*H231,2)</f>
        <v>0</v>
      </c>
      <c r="BL231" s="16" t="s">
        <v>198</v>
      </c>
      <c r="BM231" s="136" t="s">
        <v>1149</v>
      </c>
    </row>
    <row r="232" spans="2:65" s="12" customFormat="1" ht="10.199999999999999">
      <c r="B232" s="149"/>
      <c r="D232" s="150" t="s">
        <v>601</v>
      </c>
      <c r="E232" s="151" t="s">
        <v>1</v>
      </c>
      <c r="F232" s="152" t="s">
        <v>1079</v>
      </c>
      <c r="H232" s="153">
        <v>428</v>
      </c>
      <c r="I232" s="154"/>
      <c r="L232" s="149"/>
      <c r="M232" s="155"/>
      <c r="T232" s="156"/>
      <c r="AT232" s="151" t="s">
        <v>601</v>
      </c>
      <c r="AU232" s="151" t="s">
        <v>85</v>
      </c>
      <c r="AV232" s="12" t="s">
        <v>85</v>
      </c>
      <c r="AW232" s="12" t="s">
        <v>31</v>
      </c>
      <c r="AX232" s="12" t="s">
        <v>83</v>
      </c>
      <c r="AY232" s="151" t="s">
        <v>170</v>
      </c>
    </row>
    <row r="233" spans="2:65" s="10" customFormat="1" ht="22.8" customHeight="1">
      <c r="B233" s="115"/>
      <c r="D233" s="116" t="s">
        <v>74</v>
      </c>
      <c r="E233" s="147" t="s">
        <v>655</v>
      </c>
      <c r="F233" s="147" t="s">
        <v>656</v>
      </c>
      <c r="I233" s="118"/>
      <c r="J233" s="148">
        <f>BK233</f>
        <v>0</v>
      </c>
      <c r="L233" s="115"/>
      <c r="M233" s="120"/>
      <c r="P233" s="121">
        <f>SUM(P234:P238)</f>
        <v>0</v>
      </c>
      <c r="R233" s="121">
        <f>SUM(R234:R238)</f>
        <v>0.28049999999999997</v>
      </c>
      <c r="T233" s="122">
        <f>SUM(T234:T238)</f>
        <v>0</v>
      </c>
      <c r="AR233" s="116" t="s">
        <v>85</v>
      </c>
      <c r="AT233" s="123" t="s">
        <v>74</v>
      </c>
      <c r="AU233" s="123" t="s">
        <v>83</v>
      </c>
      <c r="AY233" s="116" t="s">
        <v>170</v>
      </c>
      <c r="BK233" s="124">
        <f>SUM(BK234:BK238)</f>
        <v>0</v>
      </c>
    </row>
    <row r="234" spans="2:65" s="1" customFormat="1" ht="24.15" customHeight="1">
      <c r="B234" s="31"/>
      <c r="C234" s="125" t="s">
        <v>344</v>
      </c>
      <c r="D234" s="125" t="s">
        <v>171</v>
      </c>
      <c r="E234" s="126" t="s">
        <v>1150</v>
      </c>
      <c r="F234" s="127" t="s">
        <v>1151</v>
      </c>
      <c r="G234" s="128" t="s">
        <v>606</v>
      </c>
      <c r="H234" s="129">
        <v>425</v>
      </c>
      <c r="I234" s="130"/>
      <c r="J234" s="131">
        <f>ROUND(I234*H234,2)</f>
        <v>0</v>
      </c>
      <c r="K234" s="127" t="s">
        <v>632</v>
      </c>
      <c r="L234" s="31"/>
      <c r="M234" s="132" t="s">
        <v>1</v>
      </c>
      <c r="N234" s="133" t="s">
        <v>40</v>
      </c>
      <c r="P234" s="134">
        <f>O234*H234</f>
        <v>0</v>
      </c>
      <c r="Q234" s="134">
        <v>0</v>
      </c>
      <c r="R234" s="134">
        <f>Q234*H234</f>
        <v>0</v>
      </c>
      <c r="S234" s="134">
        <v>0</v>
      </c>
      <c r="T234" s="135">
        <f>S234*H234</f>
        <v>0</v>
      </c>
      <c r="AR234" s="136" t="s">
        <v>198</v>
      </c>
      <c r="AT234" s="136" t="s">
        <v>171</v>
      </c>
      <c r="AU234" s="136" t="s">
        <v>85</v>
      </c>
      <c r="AY234" s="16" t="s">
        <v>170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6" t="s">
        <v>83</v>
      </c>
      <c r="BK234" s="137">
        <f>ROUND(I234*H234,2)</f>
        <v>0</v>
      </c>
      <c r="BL234" s="16" t="s">
        <v>198</v>
      </c>
      <c r="BM234" s="136" t="s">
        <v>1152</v>
      </c>
    </row>
    <row r="235" spans="2:65" s="12" customFormat="1" ht="10.199999999999999">
      <c r="B235" s="149"/>
      <c r="D235" s="150" t="s">
        <v>601</v>
      </c>
      <c r="E235" s="151" t="s">
        <v>1</v>
      </c>
      <c r="F235" s="152" t="s">
        <v>1033</v>
      </c>
      <c r="H235" s="153">
        <v>425</v>
      </c>
      <c r="I235" s="154"/>
      <c r="L235" s="149"/>
      <c r="M235" s="155"/>
      <c r="T235" s="156"/>
      <c r="AT235" s="151" t="s">
        <v>601</v>
      </c>
      <c r="AU235" s="151" t="s">
        <v>85</v>
      </c>
      <c r="AV235" s="12" t="s">
        <v>85</v>
      </c>
      <c r="AW235" s="12" t="s">
        <v>31</v>
      </c>
      <c r="AX235" s="12" t="s">
        <v>83</v>
      </c>
      <c r="AY235" s="151" t="s">
        <v>170</v>
      </c>
    </row>
    <row r="236" spans="2:65" s="1" customFormat="1" ht="24.15" customHeight="1">
      <c r="B236" s="31"/>
      <c r="C236" s="157" t="s">
        <v>260</v>
      </c>
      <c r="D236" s="157" t="s">
        <v>315</v>
      </c>
      <c r="E236" s="158" t="s">
        <v>1153</v>
      </c>
      <c r="F236" s="159" t="s">
        <v>1154</v>
      </c>
      <c r="G236" s="160" t="s">
        <v>606</v>
      </c>
      <c r="H236" s="161">
        <v>467.5</v>
      </c>
      <c r="I236" s="162"/>
      <c r="J236" s="163">
        <f>ROUND(I236*H236,2)</f>
        <v>0</v>
      </c>
      <c r="K236" s="159" t="s">
        <v>632</v>
      </c>
      <c r="L236" s="164"/>
      <c r="M236" s="165" t="s">
        <v>1</v>
      </c>
      <c r="N236" s="166" t="s">
        <v>40</v>
      </c>
      <c r="P236" s="134">
        <f>O236*H236</f>
        <v>0</v>
      </c>
      <c r="Q236" s="134">
        <v>5.9999999999999995E-4</v>
      </c>
      <c r="R236" s="134">
        <f>Q236*H236</f>
        <v>0.28049999999999997</v>
      </c>
      <c r="S236" s="134">
        <v>0</v>
      </c>
      <c r="T236" s="135">
        <f>S236*H236</f>
        <v>0</v>
      </c>
      <c r="AR236" s="136" t="s">
        <v>226</v>
      </c>
      <c r="AT236" s="136" t="s">
        <v>315</v>
      </c>
      <c r="AU236" s="136" t="s">
        <v>85</v>
      </c>
      <c r="AY236" s="16" t="s">
        <v>170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6" t="s">
        <v>83</v>
      </c>
      <c r="BK236" s="137">
        <f>ROUND(I236*H236,2)</f>
        <v>0</v>
      </c>
      <c r="BL236" s="16" t="s">
        <v>198</v>
      </c>
      <c r="BM236" s="136" t="s">
        <v>1155</v>
      </c>
    </row>
    <row r="237" spans="2:65" s="12" customFormat="1" ht="10.199999999999999">
      <c r="B237" s="149"/>
      <c r="D237" s="150" t="s">
        <v>601</v>
      </c>
      <c r="E237" s="151" t="s">
        <v>1</v>
      </c>
      <c r="F237" s="152" t="s">
        <v>1156</v>
      </c>
      <c r="H237" s="153">
        <v>467.5</v>
      </c>
      <c r="I237" s="154"/>
      <c r="L237" s="149"/>
      <c r="M237" s="155"/>
      <c r="T237" s="156"/>
      <c r="AT237" s="151" t="s">
        <v>601</v>
      </c>
      <c r="AU237" s="151" t="s">
        <v>85</v>
      </c>
      <c r="AV237" s="12" t="s">
        <v>85</v>
      </c>
      <c r="AW237" s="12" t="s">
        <v>31</v>
      </c>
      <c r="AX237" s="12" t="s">
        <v>83</v>
      </c>
      <c r="AY237" s="151" t="s">
        <v>170</v>
      </c>
    </row>
    <row r="238" spans="2:65" s="1" customFormat="1" ht="24.15" customHeight="1">
      <c r="B238" s="31"/>
      <c r="C238" s="125" t="s">
        <v>351</v>
      </c>
      <c r="D238" s="125" t="s">
        <v>171</v>
      </c>
      <c r="E238" s="126" t="s">
        <v>1157</v>
      </c>
      <c r="F238" s="127" t="s">
        <v>1158</v>
      </c>
      <c r="G238" s="128" t="s">
        <v>718</v>
      </c>
      <c r="H238" s="180"/>
      <c r="I238" s="130"/>
      <c r="J238" s="131">
        <f>ROUND(I238*H238,2)</f>
        <v>0</v>
      </c>
      <c r="K238" s="127" t="s">
        <v>632</v>
      </c>
      <c r="L238" s="31"/>
      <c r="M238" s="132" t="s">
        <v>1</v>
      </c>
      <c r="N238" s="133" t="s">
        <v>40</v>
      </c>
      <c r="P238" s="134">
        <f>O238*H238</f>
        <v>0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AR238" s="136" t="s">
        <v>198</v>
      </c>
      <c r="AT238" s="136" t="s">
        <v>171</v>
      </c>
      <c r="AU238" s="136" t="s">
        <v>85</v>
      </c>
      <c r="AY238" s="16" t="s">
        <v>170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6" t="s">
        <v>83</v>
      </c>
      <c r="BK238" s="137">
        <f>ROUND(I238*H238,2)</f>
        <v>0</v>
      </c>
      <c r="BL238" s="16" t="s">
        <v>198</v>
      </c>
      <c r="BM238" s="136" t="s">
        <v>1159</v>
      </c>
    </row>
    <row r="239" spans="2:65" s="10" customFormat="1" ht="22.8" customHeight="1">
      <c r="B239" s="115"/>
      <c r="D239" s="116" t="s">
        <v>74</v>
      </c>
      <c r="E239" s="147" t="s">
        <v>1160</v>
      </c>
      <c r="F239" s="147" t="s">
        <v>1161</v>
      </c>
      <c r="I239" s="118"/>
      <c r="J239" s="148">
        <f>BK239</f>
        <v>0</v>
      </c>
      <c r="L239" s="115"/>
      <c r="M239" s="120"/>
      <c r="P239" s="121">
        <f>SUM(P240:P249)</f>
        <v>0</v>
      </c>
      <c r="R239" s="121">
        <f>SUM(R240:R249)</f>
        <v>0</v>
      </c>
      <c r="T239" s="122">
        <f>SUM(T240:T249)</f>
        <v>0</v>
      </c>
      <c r="AR239" s="116" t="s">
        <v>85</v>
      </c>
      <c r="AT239" s="123" t="s">
        <v>74</v>
      </c>
      <c r="AU239" s="123" t="s">
        <v>83</v>
      </c>
      <c r="AY239" s="116" t="s">
        <v>170</v>
      </c>
      <c r="BK239" s="124">
        <f>SUM(BK240:BK249)</f>
        <v>0</v>
      </c>
    </row>
    <row r="240" spans="2:65" s="1" customFormat="1" ht="44.25" customHeight="1">
      <c r="B240" s="31"/>
      <c r="C240" s="125" t="s">
        <v>262</v>
      </c>
      <c r="D240" s="125" t="s">
        <v>171</v>
      </c>
      <c r="E240" s="126" t="s">
        <v>1162</v>
      </c>
      <c r="F240" s="127" t="s">
        <v>1163</v>
      </c>
      <c r="G240" s="128" t="s">
        <v>594</v>
      </c>
      <c r="H240" s="129">
        <v>7</v>
      </c>
      <c r="I240" s="130"/>
      <c r="J240" s="131">
        <f>ROUND(I240*H240,2)</f>
        <v>0</v>
      </c>
      <c r="K240" s="127" t="s">
        <v>1</v>
      </c>
      <c r="L240" s="31"/>
      <c r="M240" s="132" t="s">
        <v>1</v>
      </c>
      <c r="N240" s="133" t="s">
        <v>40</v>
      </c>
      <c r="P240" s="134">
        <f>O240*H240</f>
        <v>0</v>
      </c>
      <c r="Q240" s="134">
        <v>0</v>
      </c>
      <c r="R240" s="134">
        <f>Q240*H240</f>
        <v>0</v>
      </c>
      <c r="S240" s="134">
        <v>0</v>
      </c>
      <c r="T240" s="135">
        <f>S240*H240</f>
        <v>0</v>
      </c>
      <c r="AR240" s="136" t="s">
        <v>198</v>
      </c>
      <c r="AT240" s="136" t="s">
        <v>171</v>
      </c>
      <c r="AU240" s="136" t="s">
        <v>85</v>
      </c>
      <c r="AY240" s="16" t="s">
        <v>170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6" t="s">
        <v>83</v>
      </c>
      <c r="BK240" s="137">
        <f>ROUND(I240*H240,2)</f>
        <v>0</v>
      </c>
      <c r="BL240" s="16" t="s">
        <v>198</v>
      </c>
      <c r="BM240" s="136" t="s">
        <v>1164</v>
      </c>
    </row>
    <row r="241" spans="2:65" s="1" customFormat="1" ht="54">
      <c r="B241" s="31"/>
      <c r="D241" s="150" t="s">
        <v>805</v>
      </c>
      <c r="F241" s="181" t="s">
        <v>1165</v>
      </c>
      <c r="I241" s="182"/>
      <c r="L241" s="31"/>
      <c r="M241" s="183"/>
      <c r="T241" s="55"/>
      <c r="AT241" s="16" t="s">
        <v>805</v>
      </c>
      <c r="AU241" s="16" t="s">
        <v>85</v>
      </c>
    </row>
    <row r="242" spans="2:65" s="12" customFormat="1" ht="10.199999999999999">
      <c r="B242" s="149"/>
      <c r="D242" s="150" t="s">
        <v>601</v>
      </c>
      <c r="E242" s="151" t="s">
        <v>1</v>
      </c>
      <c r="F242" s="152" t="s">
        <v>1166</v>
      </c>
      <c r="H242" s="153">
        <v>7</v>
      </c>
      <c r="I242" s="154"/>
      <c r="L242" s="149"/>
      <c r="M242" s="155"/>
      <c r="T242" s="156"/>
      <c r="AT242" s="151" t="s">
        <v>601</v>
      </c>
      <c r="AU242" s="151" t="s">
        <v>85</v>
      </c>
      <c r="AV242" s="12" t="s">
        <v>85</v>
      </c>
      <c r="AW242" s="12" t="s">
        <v>31</v>
      </c>
      <c r="AX242" s="12" t="s">
        <v>83</v>
      </c>
      <c r="AY242" s="151" t="s">
        <v>170</v>
      </c>
    </row>
    <row r="243" spans="2:65" s="1" customFormat="1" ht="44.25" customHeight="1">
      <c r="B243" s="31"/>
      <c r="C243" s="125" t="s">
        <v>358</v>
      </c>
      <c r="D243" s="125" t="s">
        <v>171</v>
      </c>
      <c r="E243" s="126" t="s">
        <v>1167</v>
      </c>
      <c r="F243" s="127" t="s">
        <v>1168</v>
      </c>
      <c r="G243" s="128" t="s">
        <v>594</v>
      </c>
      <c r="H243" s="129">
        <v>1</v>
      </c>
      <c r="I243" s="130"/>
      <c r="J243" s="131">
        <f>ROUND(I243*H243,2)</f>
        <v>0</v>
      </c>
      <c r="K243" s="127" t="s">
        <v>1</v>
      </c>
      <c r="L243" s="31"/>
      <c r="M243" s="132" t="s">
        <v>1</v>
      </c>
      <c r="N243" s="133" t="s">
        <v>40</v>
      </c>
      <c r="P243" s="134">
        <f>O243*H243</f>
        <v>0</v>
      </c>
      <c r="Q243" s="134">
        <v>0</v>
      </c>
      <c r="R243" s="134">
        <f>Q243*H243</f>
        <v>0</v>
      </c>
      <c r="S243" s="134">
        <v>0</v>
      </c>
      <c r="T243" s="135">
        <f>S243*H243</f>
        <v>0</v>
      </c>
      <c r="AR243" s="136" t="s">
        <v>198</v>
      </c>
      <c r="AT243" s="136" t="s">
        <v>171</v>
      </c>
      <c r="AU243" s="136" t="s">
        <v>85</v>
      </c>
      <c r="AY243" s="16" t="s">
        <v>170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6" t="s">
        <v>83</v>
      </c>
      <c r="BK243" s="137">
        <f>ROUND(I243*H243,2)</f>
        <v>0</v>
      </c>
      <c r="BL243" s="16" t="s">
        <v>198</v>
      </c>
      <c r="BM243" s="136" t="s">
        <v>1169</v>
      </c>
    </row>
    <row r="244" spans="2:65" s="1" customFormat="1" ht="54">
      <c r="B244" s="31"/>
      <c r="D244" s="150" t="s">
        <v>805</v>
      </c>
      <c r="F244" s="181" t="s">
        <v>1170</v>
      </c>
      <c r="I244" s="182"/>
      <c r="L244" s="31"/>
      <c r="M244" s="183"/>
      <c r="T244" s="55"/>
      <c r="AT244" s="16" t="s">
        <v>805</v>
      </c>
      <c r="AU244" s="16" t="s">
        <v>85</v>
      </c>
    </row>
    <row r="245" spans="2:65" s="12" customFormat="1" ht="10.199999999999999">
      <c r="B245" s="149"/>
      <c r="D245" s="150" t="s">
        <v>601</v>
      </c>
      <c r="E245" s="151" t="s">
        <v>1</v>
      </c>
      <c r="F245" s="152" t="s">
        <v>1171</v>
      </c>
      <c r="H245" s="153">
        <v>1</v>
      </c>
      <c r="I245" s="154"/>
      <c r="L245" s="149"/>
      <c r="M245" s="155"/>
      <c r="T245" s="156"/>
      <c r="AT245" s="151" t="s">
        <v>601</v>
      </c>
      <c r="AU245" s="151" t="s">
        <v>85</v>
      </c>
      <c r="AV245" s="12" t="s">
        <v>85</v>
      </c>
      <c r="AW245" s="12" t="s">
        <v>31</v>
      </c>
      <c r="AX245" s="12" t="s">
        <v>83</v>
      </c>
      <c r="AY245" s="151" t="s">
        <v>170</v>
      </c>
    </row>
    <row r="246" spans="2:65" s="1" customFormat="1" ht="16.5" customHeight="1">
      <c r="B246" s="31"/>
      <c r="C246" s="125" t="s">
        <v>265</v>
      </c>
      <c r="D246" s="125" t="s">
        <v>171</v>
      </c>
      <c r="E246" s="126" t="s">
        <v>1172</v>
      </c>
      <c r="F246" s="127" t="s">
        <v>1173</v>
      </c>
      <c r="G246" s="128" t="s">
        <v>566</v>
      </c>
      <c r="H246" s="129">
        <v>1</v>
      </c>
      <c r="I246" s="130"/>
      <c r="J246" s="131">
        <f>ROUND(I246*H246,2)</f>
        <v>0</v>
      </c>
      <c r="K246" s="127" t="s">
        <v>1</v>
      </c>
      <c r="L246" s="31"/>
      <c r="M246" s="132" t="s">
        <v>1</v>
      </c>
      <c r="N246" s="133" t="s">
        <v>40</v>
      </c>
      <c r="P246" s="134">
        <f>O246*H246</f>
        <v>0</v>
      </c>
      <c r="Q246" s="134">
        <v>0</v>
      </c>
      <c r="R246" s="134">
        <f>Q246*H246</f>
        <v>0</v>
      </c>
      <c r="S246" s="134">
        <v>0</v>
      </c>
      <c r="T246" s="135">
        <f>S246*H246</f>
        <v>0</v>
      </c>
      <c r="AR246" s="136" t="s">
        <v>198</v>
      </c>
      <c r="AT246" s="136" t="s">
        <v>171</v>
      </c>
      <c r="AU246" s="136" t="s">
        <v>85</v>
      </c>
      <c r="AY246" s="16" t="s">
        <v>170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6" t="s">
        <v>83</v>
      </c>
      <c r="BK246" s="137">
        <f>ROUND(I246*H246,2)</f>
        <v>0</v>
      </c>
      <c r="BL246" s="16" t="s">
        <v>198</v>
      </c>
      <c r="BM246" s="136" t="s">
        <v>1174</v>
      </c>
    </row>
    <row r="247" spans="2:65" s="1" customFormat="1" ht="16.5" customHeight="1">
      <c r="B247" s="31"/>
      <c r="C247" s="125" t="s">
        <v>365</v>
      </c>
      <c r="D247" s="125" t="s">
        <v>171</v>
      </c>
      <c r="E247" s="126" t="s">
        <v>1175</v>
      </c>
      <c r="F247" s="127" t="s">
        <v>1176</v>
      </c>
      <c r="G247" s="128" t="s">
        <v>566</v>
      </c>
      <c r="H247" s="129">
        <v>1</v>
      </c>
      <c r="I247" s="130"/>
      <c r="J247" s="131">
        <f>ROUND(I247*H247,2)</f>
        <v>0</v>
      </c>
      <c r="K247" s="127" t="s">
        <v>1</v>
      </c>
      <c r="L247" s="31"/>
      <c r="M247" s="132" t="s">
        <v>1</v>
      </c>
      <c r="N247" s="133" t="s">
        <v>40</v>
      </c>
      <c r="P247" s="134">
        <f>O247*H247</f>
        <v>0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AR247" s="136" t="s">
        <v>198</v>
      </c>
      <c r="AT247" s="136" t="s">
        <v>171</v>
      </c>
      <c r="AU247" s="136" t="s">
        <v>85</v>
      </c>
      <c r="AY247" s="16" t="s">
        <v>170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6" t="s">
        <v>83</v>
      </c>
      <c r="BK247" s="137">
        <f>ROUND(I247*H247,2)</f>
        <v>0</v>
      </c>
      <c r="BL247" s="16" t="s">
        <v>198</v>
      </c>
      <c r="BM247" s="136" t="s">
        <v>1177</v>
      </c>
    </row>
    <row r="248" spans="2:65" s="1" customFormat="1" ht="16.5" customHeight="1">
      <c r="B248" s="31"/>
      <c r="C248" s="125" t="s">
        <v>269</v>
      </c>
      <c r="D248" s="125" t="s">
        <v>171</v>
      </c>
      <c r="E248" s="126" t="s">
        <v>1178</v>
      </c>
      <c r="F248" s="127" t="s">
        <v>1179</v>
      </c>
      <c r="G248" s="128" t="s">
        <v>594</v>
      </c>
      <c r="H248" s="129">
        <v>8</v>
      </c>
      <c r="I248" s="130"/>
      <c r="J248" s="131">
        <f>ROUND(I248*H248,2)</f>
        <v>0</v>
      </c>
      <c r="K248" s="127" t="s">
        <v>1</v>
      </c>
      <c r="L248" s="31"/>
      <c r="M248" s="132" t="s">
        <v>1</v>
      </c>
      <c r="N248" s="133" t="s">
        <v>40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AR248" s="136" t="s">
        <v>198</v>
      </c>
      <c r="AT248" s="136" t="s">
        <v>171</v>
      </c>
      <c r="AU248" s="136" t="s">
        <v>85</v>
      </c>
      <c r="AY248" s="16" t="s">
        <v>170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6" t="s">
        <v>83</v>
      </c>
      <c r="BK248" s="137">
        <f>ROUND(I248*H248,2)</f>
        <v>0</v>
      </c>
      <c r="BL248" s="16" t="s">
        <v>198</v>
      </c>
      <c r="BM248" s="136" t="s">
        <v>1180</v>
      </c>
    </row>
    <row r="249" spans="2:65" s="12" customFormat="1" ht="10.199999999999999">
      <c r="B249" s="149"/>
      <c r="D249" s="150" t="s">
        <v>601</v>
      </c>
      <c r="E249" s="151" t="s">
        <v>1</v>
      </c>
      <c r="F249" s="152" t="s">
        <v>1181</v>
      </c>
      <c r="H249" s="153">
        <v>8</v>
      </c>
      <c r="I249" s="154"/>
      <c r="L249" s="149"/>
      <c r="M249" s="155"/>
      <c r="T249" s="156"/>
      <c r="AT249" s="151" t="s">
        <v>601</v>
      </c>
      <c r="AU249" s="151" t="s">
        <v>85</v>
      </c>
      <c r="AV249" s="12" t="s">
        <v>85</v>
      </c>
      <c r="AW249" s="12" t="s">
        <v>31</v>
      </c>
      <c r="AX249" s="12" t="s">
        <v>83</v>
      </c>
      <c r="AY249" s="151" t="s">
        <v>170</v>
      </c>
    </row>
    <row r="250" spans="2:65" s="10" customFormat="1" ht="22.8" customHeight="1">
      <c r="B250" s="115"/>
      <c r="D250" s="116" t="s">
        <v>74</v>
      </c>
      <c r="E250" s="147" t="s">
        <v>1182</v>
      </c>
      <c r="F250" s="147" t="s">
        <v>1183</v>
      </c>
      <c r="I250" s="118"/>
      <c r="J250" s="148">
        <f>BK250</f>
        <v>0</v>
      </c>
      <c r="L250" s="115"/>
      <c r="M250" s="120"/>
      <c r="P250" s="121">
        <f>SUM(P251:P277)</f>
        <v>0</v>
      </c>
      <c r="R250" s="121">
        <f>SUM(R251:R277)</f>
        <v>5.3215995999999999</v>
      </c>
      <c r="T250" s="122">
        <f>SUM(T251:T277)</f>
        <v>1.2511670000000001</v>
      </c>
      <c r="AR250" s="116" t="s">
        <v>85</v>
      </c>
      <c r="AT250" s="123" t="s">
        <v>74</v>
      </c>
      <c r="AU250" s="123" t="s">
        <v>83</v>
      </c>
      <c r="AY250" s="116" t="s">
        <v>170</v>
      </c>
      <c r="BK250" s="124">
        <f>SUM(BK251:BK277)</f>
        <v>0</v>
      </c>
    </row>
    <row r="251" spans="2:65" s="1" customFormat="1" ht="24.15" customHeight="1">
      <c r="B251" s="31"/>
      <c r="C251" s="125" t="s">
        <v>372</v>
      </c>
      <c r="D251" s="125" t="s">
        <v>171</v>
      </c>
      <c r="E251" s="126" t="s">
        <v>1184</v>
      </c>
      <c r="F251" s="127" t="s">
        <v>1185</v>
      </c>
      <c r="G251" s="128" t="s">
        <v>606</v>
      </c>
      <c r="H251" s="129">
        <v>16.170000000000002</v>
      </c>
      <c r="I251" s="130"/>
      <c r="J251" s="131">
        <f>ROUND(I251*H251,2)</f>
        <v>0</v>
      </c>
      <c r="K251" s="127" t="s">
        <v>632</v>
      </c>
      <c r="L251" s="31"/>
      <c r="M251" s="132" t="s">
        <v>1</v>
      </c>
      <c r="N251" s="133" t="s">
        <v>40</v>
      </c>
      <c r="P251" s="134">
        <f>O251*H251</f>
        <v>0</v>
      </c>
      <c r="Q251" s="134">
        <v>4.2720000000000001E-2</v>
      </c>
      <c r="R251" s="134">
        <f>Q251*H251</f>
        <v>0.69078240000000013</v>
      </c>
      <c r="S251" s="134">
        <v>0</v>
      </c>
      <c r="T251" s="135">
        <f>S251*H251</f>
        <v>0</v>
      </c>
      <c r="AR251" s="136" t="s">
        <v>198</v>
      </c>
      <c r="AT251" s="136" t="s">
        <v>171</v>
      </c>
      <c r="AU251" s="136" t="s">
        <v>85</v>
      </c>
      <c r="AY251" s="16" t="s">
        <v>170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6" t="s">
        <v>83</v>
      </c>
      <c r="BK251" s="137">
        <f>ROUND(I251*H251,2)</f>
        <v>0</v>
      </c>
      <c r="BL251" s="16" t="s">
        <v>198</v>
      </c>
      <c r="BM251" s="136" t="s">
        <v>1186</v>
      </c>
    </row>
    <row r="252" spans="2:65" s="12" customFormat="1" ht="10.199999999999999">
      <c r="B252" s="149"/>
      <c r="D252" s="150" t="s">
        <v>601</v>
      </c>
      <c r="E252" s="151" t="s">
        <v>1</v>
      </c>
      <c r="F252" s="152" t="s">
        <v>1187</v>
      </c>
      <c r="H252" s="153">
        <v>16.170000000000002</v>
      </c>
      <c r="I252" s="154"/>
      <c r="L252" s="149"/>
      <c r="M252" s="155"/>
      <c r="T252" s="156"/>
      <c r="AT252" s="151" t="s">
        <v>601</v>
      </c>
      <c r="AU252" s="151" t="s">
        <v>85</v>
      </c>
      <c r="AV252" s="12" t="s">
        <v>85</v>
      </c>
      <c r="AW252" s="12" t="s">
        <v>31</v>
      </c>
      <c r="AX252" s="12" t="s">
        <v>83</v>
      </c>
      <c r="AY252" s="151" t="s">
        <v>170</v>
      </c>
    </row>
    <row r="253" spans="2:65" s="1" customFormat="1" ht="24.15" customHeight="1">
      <c r="B253" s="31"/>
      <c r="C253" s="125" t="s">
        <v>270</v>
      </c>
      <c r="D253" s="125" t="s">
        <v>171</v>
      </c>
      <c r="E253" s="126" t="s">
        <v>1188</v>
      </c>
      <c r="F253" s="127" t="s">
        <v>1189</v>
      </c>
      <c r="G253" s="128" t="s">
        <v>606</v>
      </c>
      <c r="H253" s="129">
        <v>43.798000000000002</v>
      </c>
      <c r="I253" s="130"/>
      <c r="J253" s="131">
        <f>ROUND(I253*H253,2)</f>
        <v>0</v>
      </c>
      <c r="K253" s="127" t="s">
        <v>632</v>
      </c>
      <c r="L253" s="31"/>
      <c r="M253" s="132" t="s">
        <v>1</v>
      </c>
      <c r="N253" s="133" t="s">
        <v>40</v>
      </c>
      <c r="P253" s="134">
        <f>O253*H253</f>
        <v>0</v>
      </c>
      <c r="Q253" s="134">
        <v>4.5699999999999991E-2</v>
      </c>
      <c r="R253" s="134">
        <f>Q253*H253</f>
        <v>2.0015685999999997</v>
      </c>
      <c r="S253" s="134">
        <v>0</v>
      </c>
      <c r="T253" s="135">
        <f>S253*H253</f>
        <v>0</v>
      </c>
      <c r="AR253" s="136" t="s">
        <v>198</v>
      </c>
      <c r="AT253" s="136" t="s">
        <v>171</v>
      </c>
      <c r="AU253" s="136" t="s">
        <v>85</v>
      </c>
      <c r="AY253" s="16" t="s">
        <v>170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6" t="s">
        <v>83</v>
      </c>
      <c r="BK253" s="137">
        <f>ROUND(I253*H253,2)</f>
        <v>0</v>
      </c>
      <c r="BL253" s="16" t="s">
        <v>198</v>
      </c>
      <c r="BM253" s="136" t="s">
        <v>1190</v>
      </c>
    </row>
    <row r="254" spans="2:65" s="12" customFormat="1" ht="10.199999999999999">
      <c r="B254" s="149"/>
      <c r="D254" s="150" t="s">
        <v>601</v>
      </c>
      <c r="E254" s="151" t="s">
        <v>1</v>
      </c>
      <c r="F254" s="152" t="s">
        <v>1191</v>
      </c>
      <c r="H254" s="153">
        <v>20.625</v>
      </c>
      <c r="I254" s="154"/>
      <c r="L254" s="149"/>
      <c r="M254" s="155"/>
      <c r="T254" s="156"/>
      <c r="AT254" s="151" t="s">
        <v>601</v>
      </c>
      <c r="AU254" s="151" t="s">
        <v>85</v>
      </c>
      <c r="AV254" s="12" t="s">
        <v>85</v>
      </c>
      <c r="AW254" s="12" t="s">
        <v>31</v>
      </c>
      <c r="AX254" s="12" t="s">
        <v>75</v>
      </c>
      <c r="AY254" s="151" t="s">
        <v>170</v>
      </c>
    </row>
    <row r="255" spans="2:65" s="12" customFormat="1" ht="10.199999999999999">
      <c r="B255" s="149"/>
      <c r="D255" s="150" t="s">
        <v>601</v>
      </c>
      <c r="E255" s="151" t="s">
        <v>1</v>
      </c>
      <c r="F255" s="152" t="s">
        <v>1192</v>
      </c>
      <c r="H255" s="153">
        <v>23.172999999999998</v>
      </c>
      <c r="I255" s="154"/>
      <c r="L255" s="149"/>
      <c r="M255" s="155"/>
      <c r="T255" s="156"/>
      <c r="AT255" s="151" t="s">
        <v>601</v>
      </c>
      <c r="AU255" s="151" t="s">
        <v>85</v>
      </c>
      <c r="AV255" s="12" t="s">
        <v>85</v>
      </c>
      <c r="AW255" s="12" t="s">
        <v>31</v>
      </c>
      <c r="AX255" s="12" t="s">
        <v>75</v>
      </c>
      <c r="AY255" s="151" t="s">
        <v>170</v>
      </c>
    </row>
    <row r="256" spans="2:65" s="14" customFormat="1" ht="10.199999999999999">
      <c r="B256" s="173"/>
      <c r="D256" s="150" t="s">
        <v>601</v>
      </c>
      <c r="E256" s="174" t="s">
        <v>1</v>
      </c>
      <c r="F256" s="175" t="s">
        <v>670</v>
      </c>
      <c r="H256" s="176">
        <v>43.798000000000002</v>
      </c>
      <c r="I256" s="177"/>
      <c r="L256" s="173"/>
      <c r="M256" s="178"/>
      <c r="T256" s="179"/>
      <c r="AT256" s="174" t="s">
        <v>601</v>
      </c>
      <c r="AU256" s="174" t="s">
        <v>85</v>
      </c>
      <c r="AV256" s="14" t="s">
        <v>175</v>
      </c>
      <c r="AW256" s="14" t="s">
        <v>31</v>
      </c>
      <c r="AX256" s="14" t="s">
        <v>83</v>
      </c>
      <c r="AY256" s="174" t="s">
        <v>170</v>
      </c>
    </row>
    <row r="257" spans="2:65" s="1" customFormat="1" ht="24.15" customHeight="1">
      <c r="B257" s="31"/>
      <c r="C257" s="125" t="s">
        <v>380</v>
      </c>
      <c r="D257" s="125" t="s">
        <v>171</v>
      </c>
      <c r="E257" s="126" t="s">
        <v>1193</v>
      </c>
      <c r="F257" s="127" t="s">
        <v>1194</v>
      </c>
      <c r="G257" s="128" t="s">
        <v>606</v>
      </c>
      <c r="H257" s="129">
        <v>18.39</v>
      </c>
      <c r="I257" s="130"/>
      <c r="J257" s="131">
        <f>ROUND(I257*H257,2)</f>
        <v>0</v>
      </c>
      <c r="K257" s="127" t="s">
        <v>632</v>
      </c>
      <c r="L257" s="31"/>
      <c r="M257" s="132" t="s">
        <v>1</v>
      </c>
      <c r="N257" s="133" t="s">
        <v>40</v>
      </c>
      <c r="P257" s="134">
        <f>O257*H257</f>
        <v>0</v>
      </c>
      <c r="Q257" s="134">
        <v>1.324E-2</v>
      </c>
      <c r="R257" s="134">
        <f>Q257*H257</f>
        <v>0.24348359999999999</v>
      </c>
      <c r="S257" s="134">
        <v>0</v>
      </c>
      <c r="T257" s="135">
        <f>S257*H257</f>
        <v>0</v>
      </c>
      <c r="AR257" s="136" t="s">
        <v>198</v>
      </c>
      <c r="AT257" s="136" t="s">
        <v>171</v>
      </c>
      <c r="AU257" s="136" t="s">
        <v>85</v>
      </c>
      <c r="AY257" s="16" t="s">
        <v>170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6" t="s">
        <v>83</v>
      </c>
      <c r="BK257" s="137">
        <f>ROUND(I257*H257,2)</f>
        <v>0</v>
      </c>
      <c r="BL257" s="16" t="s">
        <v>198</v>
      </c>
      <c r="BM257" s="136" t="s">
        <v>1195</v>
      </c>
    </row>
    <row r="258" spans="2:65" s="12" customFormat="1" ht="20.399999999999999">
      <c r="B258" s="149"/>
      <c r="D258" s="150" t="s">
        <v>601</v>
      </c>
      <c r="E258" s="151" t="s">
        <v>1</v>
      </c>
      <c r="F258" s="152" t="s">
        <v>1196</v>
      </c>
      <c r="H258" s="153">
        <v>18.39</v>
      </c>
      <c r="I258" s="154"/>
      <c r="L258" s="149"/>
      <c r="M258" s="155"/>
      <c r="T258" s="156"/>
      <c r="AT258" s="151" t="s">
        <v>601</v>
      </c>
      <c r="AU258" s="151" t="s">
        <v>85</v>
      </c>
      <c r="AV258" s="12" t="s">
        <v>85</v>
      </c>
      <c r="AW258" s="12" t="s">
        <v>31</v>
      </c>
      <c r="AX258" s="12" t="s">
        <v>83</v>
      </c>
      <c r="AY258" s="151" t="s">
        <v>170</v>
      </c>
    </row>
    <row r="259" spans="2:65" s="1" customFormat="1" ht="24.15" customHeight="1">
      <c r="B259" s="31"/>
      <c r="C259" s="125" t="s">
        <v>275</v>
      </c>
      <c r="D259" s="125" t="s">
        <v>171</v>
      </c>
      <c r="E259" s="126" t="s">
        <v>1197</v>
      </c>
      <c r="F259" s="127" t="s">
        <v>1198</v>
      </c>
      <c r="G259" s="128" t="s">
        <v>606</v>
      </c>
      <c r="H259" s="129">
        <v>148.6</v>
      </c>
      <c r="I259" s="130"/>
      <c r="J259" s="131">
        <f>ROUND(I259*H259,2)</f>
        <v>0</v>
      </c>
      <c r="K259" s="127" t="s">
        <v>632</v>
      </c>
      <c r="L259" s="31"/>
      <c r="M259" s="132" t="s">
        <v>1</v>
      </c>
      <c r="N259" s="133" t="s">
        <v>40</v>
      </c>
      <c r="P259" s="134">
        <f>O259*H259</f>
        <v>0</v>
      </c>
      <c r="Q259" s="134">
        <v>1.2200000000000003E-2</v>
      </c>
      <c r="R259" s="134">
        <f>Q259*H259</f>
        <v>1.8129200000000003</v>
      </c>
      <c r="S259" s="134">
        <v>0</v>
      </c>
      <c r="T259" s="135">
        <f>S259*H259</f>
        <v>0</v>
      </c>
      <c r="AR259" s="136" t="s">
        <v>198</v>
      </c>
      <c r="AT259" s="136" t="s">
        <v>171</v>
      </c>
      <c r="AU259" s="136" t="s">
        <v>85</v>
      </c>
      <c r="AY259" s="16" t="s">
        <v>170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6" t="s">
        <v>83</v>
      </c>
      <c r="BK259" s="137">
        <f>ROUND(I259*H259,2)</f>
        <v>0</v>
      </c>
      <c r="BL259" s="16" t="s">
        <v>198</v>
      </c>
      <c r="BM259" s="136" t="s">
        <v>1199</v>
      </c>
    </row>
    <row r="260" spans="2:65" s="12" customFormat="1" ht="20.399999999999999">
      <c r="B260" s="149"/>
      <c r="D260" s="150" t="s">
        <v>601</v>
      </c>
      <c r="E260" s="151" t="s">
        <v>1</v>
      </c>
      <c r="F260" s="152" t="s">
        <v>1200</v>
      </c>
      <c r="H260" s="153">
        <v>148.6</v>
      </c>
      <c r="I260" s="154"/>
      <c r="L260" s="149"/>
      <c r="M260" s="155"/>
      <c r="T260" s="156"/>
      <c r="AT260" s="151" t="s">
        <v>601</v>
      </c>
      <c r="AU260" s="151" t="s">
        <v>85</v>
      </c>
      <c r="AV260" s="12" t="s">
        <v>85</v>
      </c>
      <c r="AW260" s="12" t="s">
        <v>31</v>
      </c>
      <c r="AX260" s="12" t="s">
        <v>83</v>
      </c>
      <c r="AY260" s="151" t="s">
        <v>170</v>
      </c>
    </row>
    <row r="261" spans="2:65" s="1" customFormat="1" ht="24.15" customHeight="1">
      <c r="B261" s="31"/>
      <c r="C261" s="125" t="s">
        <v>387</v>
      </c>
      <c r="D261" s="125" t="s">
        <v>171</v>
      </c>
      <c r="E261" s="126" t="s">
        <v>1201</v>
      </c>
      <c r="F261" s="127" t="s">
        <v>1202</v>
      </c>
      <c r="G261" s="128" t="s">
        <v>606</v>
      </c>
      <c r="H261" s="129">
        <v>45.5</v>
      </c>
      <c r="I261" s="130"/>
      <c r="J261" s="131">
        <f>ROUND(I261*H261,2)</f>
        <v>0</v>
      </c>
      <c r="K261" s="127" t="s">
        <v>632</v>
      </c>
      <c r="L261" s="31"/>
      <c r="M261" s="132" t="s">
        <v>1</v>
      </c>
      <c r="N261" s="133" t="s">
        <v>40</v>
      </c>
      <c r="P261" s="134">
        <f>O261*H261</f>
        <v>0</v>
      </c>
      <c r="Q261" s="134">
        <v>1.259E-2</v>
      </c>
      <c r="R261" s="134">
        <f>Q261*H261</f>
        <v>0.57284500000000005</v>
      </c>
      <c r="S261" s="134">
        <v>0</v>
      </c>
      <c r="T261" s="135">
        <f>S261*H261</f>
        <v>0</v>
      </c>
      <c r="AR261" s="136" t="s">
        <v>198</v>
      </c>
      <c r="AT261" s="136" t="s">
        <v>171</v>
      </c>
      <c r="AU261" s="136" t="s">
        <v>85</v>
      </c>
      <c r="AY261" s="16" t="s">
        <v>170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6" t="s">
        <v>83</v>
      </c>
      <c r="BK261" s="137">
        <f>ROUND(I261*H261,2)</f>
        <v>0</v>
      </c>
      <c r="BL261" s="16" t="s">
        <v>198</v>
      </c>
      <c r="BM261" s="136" t="s">
        <v>1203</v>
      </c>
    </row>
    <row r="262" spans="2:65" s="12" customFormat="1" ht="10.199999999999999">
      <c r="B262" s="149"/>
      <c r="D262" s="150" t="s">
        <v>601</v>
      </c>
      <c r="E262" s="151" t="s">
        <v>1</v>
      </c>
      <c r="F262" s="152" t="s">
        <v>1204</v>
      </c>
      <c r="H262" s="153">
        <v>45.5</v>
      </c>
      <c r="I262" s="154"/>
      <c r="L262" s="149"/>
      <c r="M262" s="155"/>
      <c r="T262" s="156"/>
      <c r="AT262" s="151" t="s">
        <v>601</v>
      </c>
      <c r="AU262" s="151" t="s">
        <v>85</v>
      </c>
      <c r="AV262" s="12" t="s">
        <v>85</v>
      </c>
      <c r="AW262" s="12" t="s">
        <v>31</v>
      </c>
      <c r="AX262" s="12" t="s">
        <v>83</v>
      </c>
      <c r="AY262" s="151" t="s">
        <v>170</v>
      </c>
    </row>
    <row r="263" spans="2:65" s="1" customFormat="1" ht="24.15" customHeight="1">
      <c r="B263" s="31"/>
      <c r="C263" s="125" t="s">
        <v>278</v>
      </c>
      <c r="D263" s="125" t="s">
        <v>171</v>
      </c>
      <c r="E263" s="126" t="s">
        <v>1205</v>
      </c>
      <c r="F263" s="127" t="s">
        <v>1206</v>
      </c>
      <c r="G263" s="128" t="s">
        <v>606</v>
      </c>
      <c r="H263" s="129">
        <v>40.700000000000003</v>
      </c>
      <c r="I263" s="130"/>
      <c r="J263" s="131">
        <f>ROUND(I263*H263,2)</f>
        <v>0</v>
      </c>
      <c r="K263" s="127" t="s">
        <v>632</v>
      </c>
      <c r="L263" s="31"/>
      <c r="M263" s="132" t="s">
        <v>1</v>
      </c>
      <c r="N263" s="133" t="s">
        <v>40</v>
      </c>
      <c r="P263" s="134">
        <f>O263*H263</f>
        <v>0</v>
      </c>
      <c r="Q263" s="134">
        <v>0</v>
      </c>
      <c r="R263" s="134">
        <f>Q263*H263</f>
        <v>0</v>
      </c>
      <c r="S263" s="134">
        <v>1.721E-2</v>
      </c>
      <c r="T263" s="135">
        <f>S263*H263</f>
        <v>0.70044700000000004</v>
      </c>
      <c r="AR263" s="136" t="s">
        <v>198</v>
      </c>
      <c r="AT263" s="136" t="s">
        <v>171</v>
      </c>
      <c r="AU263" s="136" t="s">
        <v>85</v>
      </c>
      <c r="AY263" s="16" t="s">
        <v>170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6" t="s">
        <v>83</v>
      </c>
      <c r="BK263" s="137">
        <f>ROUND(I263*H263,2)</f>
        <v>0</v>
      </c>
      <c r="BL263" s="16" t="s">
        <v>198</v>
      </c>
      <c r="BM263" s="136" t="s">
        <v>1207</v>
      </c>
    </row>
    <row r="264" spans="2:65" s="12" customFormat="1" ht="10.199999999999999">
      <c r="B264" s="149"/>
      <c r="D264" s="150" t="s">
        <v>601</v>
      </c>
      <c r="E264" s="151" t="s">
        <v>1</v>
      </c>
      <c r="F264" s="152" t="s">
        <v>1208</v>
      </c>
      <c r="H264" s="153">
        <v>7.7</v>
      </c>
      <c r="I264" s="154"/>
      <c r="L264" s="149"/>
      <c r="M264" s="155"/>
      <c r="T264" s="156"/>
      <c r="AT264" s="151" t="s">
        <v>601</v>
      </c>
      <c r="AU264" s="151" t="s">
        <v>85</v>
      </c>
      <c r="AV264" s="12" t="s">
        <v>85</v>
      </c>
      <c r="AW264" s="12" t="s">
        <v>31</v>
      </c>
      <c r="AX264" s="12" t="s">
        <v>75</v>
      </c>
      <c r="AY264" s="151" t="s">
        <v>170</v>
      </c>
    </row>
    <row r="265" spans="2:65" s="12" customFormat="1" ht="10.199999999999999">
      <c r="B265" s="149"/>
      <c r="D265" s="150" t="s">
        <v>601</v>
      </c>
      <c r="E265" s="151" t="s">
        <v>1</v>
      </c>
      <c r="F265" s="152" t="s">
        <v>1209</v>
      </c>
      <c r="H265" s="153">
        <v>33</v>
      </c>
      <c r="I265" s="154"/>
      <c r="L265" s="149"/>
      <c r="M265" s="155"/>
      <c r="T265" s="156"/>
      <c r="AT265" s="151" t="s">
        <v>601</v>
      </c>
      <c r="AU265" s="151" t="s">
        <v>85</v>
      </c>
      <c r="AV265" s="12" t="s">
        <v>85</v>
      </c>
      <c r="AW265" s="12" t="s">
        <v>31</v>
      </c>
      <c r="AX265" s="12" t="s">
        <v>75</v>
      </c>
      <c r="AY265" s="151" t="s">
        <v>170</v>
      </c>
    </row>
    <row r="266" spans="2:65" s="14" customFormat="1" ht="10.199999999999999">
      <c r="B266" s="173"/>
      <c r="D266" s="150" t="s">
        <v>601</v>
      </c>
      <c r="E266" s="174" t="s">
        <v>1</v>
      </c>
      <c r="F266" s="175" t="s">
        <v>670</v>
      </c>
      <c r="H266" s="176">
        <v>40.700000000000003</v>
      </c>
      <c r="I266" s="177"/>
      <c r="L266" s="173"/>
      <c r="M266" s="178"/>
      <c r="T266" s="179"/>
      <c r="AT266" s="174" t="s">
        <v>601</v>
      </c>
      <c r="AU266" s="174" t="s">
        <v>85</v>
      </c>
      <c r="AV266" s="14" t="s">
        <v>175</v>
      </c>
      <c r="AW266" s="14" t="s">
        <v>31</v>
      </c>
      <c r="AX266" s="14" t="s">
        <v>83</v>
      </c>
      <c r="AY266" s="174" t="s">
        <v>170</v>
      </c>
    </row>
    <row r="267" spans="2:65" s="1" customFormat="1" ht="24.15" customHeight="1">
      <c r="B267" s="31"/>
      <c r="C267" s="125" t="s">
        <v>394</v>
      </c>
      <c r="D267" s="125" t="s">
        <v>171</v>
      </c>
      <c r="E267" s="126" t="s">
        <v>1210</v>
      </c>
      <c r="F267" s="127" t="s">
        <v>1211</v>
      </c>
      <c r="G267" s="128" t="s">
        <v>718</v>
      </c>
      <c r="H267" s="180"/>
      <c r="I267" s="130"/>
      <c r="J267" s="131">
        <f>ROUND(I267*H267,2)</f>
        <v>0</v>
      </c>
      <c r="K267" s="127" t="s">
        <v>632</v>
      </c>
      <c r="L267" s="31"/>
      <c r="M267" s="132" t="s">
        <v>1</v>
      </c>
      <c r="N267" s="133" t="s">
        <v>40</v>
      </c>
      <c r="P267" s="134">
        <f>O267*H267</f>
        <v>0</v>
      </c>
      <c r="Q267" s="134">
        <v>0</v>
      </c>
      <c r="R267" s="134">
        <f>Q267*H267</f>
        <v>0</v>
      </c>
      <c r="S267" s="134">
        <v>0</v>
      </c>
      <c r="T267" s="135">
        <f>S267*H267</f>
        <v>0</v>
      </c>
      <c r="AR267" s="136" t="s">
        <v>198</v>
      </c>
      <c r="AT267" s="136" t="s">
        <v>171</v>
      </c>
      <c r="AU267" s="136" t="s">
        <v>85</v>
      </c>
      <c r="AY267" s="16" t="s">
        <v>170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6" t="s">
        <v>83</v>
      </c>
      <c r="BK267" s="137">
        <f>ROUND(I267*H267,2)</f>
        <v>0</v>
      </c>
      <c r="BL267" s="16" t="s">
        <v>198</v>
      </c>
      <c r="BM267" s="136" t="s">
        <v>1212</v>
      </c>
    </row>
    <row r="268" spans="2:65" s="1" customFormat="1" ht="16.5" customHeight="1">
      <c r="B268" s="31"/>
      <c r="C268" s="125" t="s">
        <v>282</v>
      </c>
      <c r="D268" s="125" t="s">
        <v>171</v>
      </c>
      <c r="E268" s="126" t="s">
        <v>1213</v>
      </c>
      <c r="F268" s="127" t="s">
        <v>1214</v>
      </c>
      <c r="G268" s="128" t="s">
        <v>606</v>
      </c>
      <c r="H268" s="129">
        <v>123</v>
      </c>
      <c r="I268" s="130"/>
      <c r="J268" s="131">
        <f>ROUND(I268*H268,2)</f>
        <v>0</v>
      </c>
      <c r="K268" s="127" t="s">
        <v>1</v>
      </c>
      <c r="L268" s="31"/>
      <c r="M268" s="132" t="s">
        <v>1</v>
      </c>
      <c r="N268" s="133" t="s">
        <v>40</v>
      </c>
      <c r="P268" s="134">
        <f>O268*H268</f>
        <v>0</v>
      </c>
      <c r="Q268" s="134">
        <v>0</v>
      </c>
      <c r="R268" s="134">
        <f>Q268*H268</f>
        <v>0</v>
      </c>
      <c r="S268" s="134">
        <v>0</v>
      </c>
      <c r="T268" s="135">
        <f>S268*H268</f>
        <v>0</v>
      </c>
      <c r="AR268" s="136" t="s">
        <v>198</v>
      </c>
      <c r="AT268" s="136" t="s">
        <v>171</v>
      </c>
      <c r="AU268" s="136" t="s">
        <v>85</v>
      </c>
      <c r="AY268" s="16" t="s">
        <v>170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6" t="s">
        <v>83</v>
      </c>
      <c r="BK268" s="137">
        <f>ROUND(I268*H268,2)</f>
        <v>0</v>
      </c>
      <c r="BL268" s="16" t="s">
        <v>198</v>
      </c>
      <c r="BM268" s="136" t="s">
        <v>1215</v>
      </c>
    </row>
    <row r="269" spans="2:65" s="1" customFormat="1" ht="63">
      <c r="B269" s="31"/>
      <c r="D269" s="150" t="s">
        <v>805</v>
      </c>
      <c r="F269" s="181" t="s">
        <v>1216</v>
      </c>
      <c r="I269" s="182"/>
      <c r="L269" s="31"/>
      <c r="M269" s="183"/>
      <c r="T269" s="55"/>
      <c r="AT269" s="16" t="s">
        <v>805</v>
      </c>
      <c r="AU269" s="16" t="s">
        <v>85</v>
      </c>
    </row>
    <row r="270" spans="2:65" s="12" customFormat="1" ht="10.199999999999999">
      <c r="B270" s="149"/>
      <c r="D270" s="150" t="s">
        <v>601</v>
      </c>
      <c r="E270" s="151" t="s">
        <v>1</v>
      </c>
      <c r="F270" s="152" t="s">
        <v>1217</v>
      </c>
      <c r="H270" s="153">
        <v>123</v>
      </c>
      <c r="I270" s="154"/>
      <c r="L270" s="149"/>
      <c r="M270" s="155"/>
      <c r="T270" s="156"/>
      <c r="AT270" s="151" t="s">
        <v>601</v>
      </c>
      <c r="AU270" s="151" t="s">
        <v>85</v>
      </c>
      <c r="AV270" s="12" t="s">
        <v>85</v>
      </c>
      <c r="AW270" s="12" t="s">
        <v>31</v>
      </c>
      <c r="AX270" s="12" t="s">
        <v>83</v>
      </c>
      <c r="AY270" s="151" t="s">
        <v>170</v>
      </c>
    </row>
    <row r="271" spans="2:65" s="1" customFormat="1" ht="33" customHeight="1">
      <c r="B271" s="31"/>
      <c r="C271" s="125" t="s">
        <v>401</v>
      </c>
      <c r="D271" s="125" t="s">
        <v>171</v>
      </c>
      <c r="E271" s="126" t="s">
        <v>1218</v>
      </c>
      <c r="F271" s="127" t="s">
        <v>1219</v>
      </c>
      <c r="G271" s="128" t="s">
        <v>606</v>
      </c>
      <c r="H271" s="129">
        <v>32</v>
      </c>
      <c r="I271" s="130"/>
      <c r="J271" s="131">
        <f>ROUND(I271*H271,2)</f>
        <v>0</v>
      </c>
      <c r="K271" s="127" t="s">
        <v>1</v>
      </c>
      <c r="L271" s="31"/>
      <c r="M271" s="132" t="s">
        <v>1</v>
      </c>
      <c r="N271" s="133" t="s">
        <v>40</v>
      </c>
      <c r="P271" s="134">
        <f>O271*H271</f>
        <v>0</v>
      </c>
      <c r="Q271" s="134">
        <v>0</v>
      </c>
      <c r="R271" s="134">
        <f>Q271*H271</f>
        <v>0</v>
      </c>
      <c r="S271" s="134">
        <v>1.721E-2</v>
      </c>
      <c r="T271" s="135">
        <f>S271*H271</f>
        <v>0.55071999999999999</v>
      </c>
      <c r="AR271" s="136" t="s">
        <v>198</v>
      </c>
      <c r="AT271" s="136" t="s">
        <v>171</v>
      </c>
      <c r="AU271" s="136" t="s">
        <v>85</v>
      </c>
      <c r="AY271" s="16" t="s">
        <v>170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6" t="s">
        <v>83</v>
      </c>
      <c r="BK271" s="137">
        <f>ROUND(I271*H271,2)</f>
        <v>0</v>
      </c>
      <c r="BL271" s="16" t="s">
        <v>198</v>
      </c>
      <c r="BM271" s="136" t="s">
        <v>1220</v>
      </c>
    </row>
    <row r="272" spans="2:65" s="12" customFormat="1" ht="10.199999999999999">
      <c r="B272" s="149"/>
      <c r="D272" s="150" t="s">
        <v>601</v>
      </c>
      <c r="E272" s="151" t="s">
        <v>1</v>
      </c>
      <c r="F272" s="152" t="s">
        <v>1221</v>
      </c>
      <c r="H272" s="153">
        <v>32</v>
      </c>
      <c r="I272" s="154"/>
      <c r="L272" s="149"/>
      <c r="M272" s="155"/>
      <c r="T272" s="156"/>
      <c r="AT272" s="151" t="s">
        <v>601</v>
      </c>
      <c r="AU272" s="151" t="s">
        <v>85</v>
      </c>
      <c r="AV272" s="12" t="s">
        <v>85</v>
      </c>
      <c r="AW272" s="12" t="s">
        <v>31</v>
      </c>
      <c r="AX272" s="12" t="s">
        <v>83</v>
      </c>
      <c r="AY272" s="151" t="s">
        <v>170</v>
      </c>
    </row>
    <row r="273" spans="2:65" s="1" customFormat="1" ht="21.75" customHeight="1">
      <c r="B273" s="31"/>
      <c r="C273" s="125" t="s">
        <v>283</v>
      </c>
      <c r="D273" s="125" t="s">
        <v>171</v>
      </c>
      <c r="E273" s="126" t="s">
        <v>1222</v>
      </c>
      <c r="F273" s="127" t="s">
        <v>1223</v>
      </c>
      <c r="G273" s="128" t="s">
        <v>606</v>
      </c>
      <c r="H273" s="129">
        <v>7.7</v>
      </c>
      <c r="I273" s="130"/>
      <c r="J273" s="131">
        <f>ROUND(I273*H273,2)</f>
        <v>0</v>
      </c>
      <c r="K273" s="127" t="s">
        <v>1</v>
      </c>
      <c r="L273" s="31"/>
      <c r="M273" s="132" t="s">
        <v>1</v>
      </c>
      <c r="N273" s="133" t="s">
        <v>40</v>
      </c>
      <c r="P273" s="134">
        <f>O273*H273</f>
        <v>0</v>
      </c>
      <c r="Q273" s="134">
        <v>0</v>
      </c>
      <c r="R273" s="134">
        <f>Q273*H273</f>
        <v>0</v>
      </c>
      <c r="S273" s="134">
        <v>0</v>
      </c>
      <c r="T273" s="135">
        <f>S273*H273</f>
        <v>0</v>
      </c>
      <c r="AR273" s="136" t="s">
        <v>198</v>
      </c>
      <c r="AT273" s="136" t="s">
        <v>171</v>
      </c>
      <c r="AU273" s="136" t="s">
        <v>85</v>
      </c>
      <c r="AY273" s="16" t="s">
        <v>170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6" t="s">
        <v>83</v>
      </c>
      <c r="BK273" s="137">
        <f>ROUND(I273*H273,2)</f>
        <v>0</v>
      </c>
      <c r="BL273" s="16" t="s">
        <v>198</v>
      </c>
      <c r="BM273" s="136" t="s">
        <v>1224</v>
      </c>
    </row>
    <row r="274" spans="2:65" s="12" customFormat="1" ht="10.199999999999999">
      <c r="B274" s="149"/>
      <c r="D274" s="150" t="s">
        <v>601</v>
      </c>
      <c r="E274" s="151" t="s">
        <v>1</v>
      </c>
      <c r="F274" s="152" t="s">
        <v>1225</v>
      </c>
      <c r="H274" s="153">
        <v>7.7</v>
      </c>
      <c r="I274" s="154"/>
      <c r="L274" s="149"/>
      <c r="M274" s="155"/>
      <c r="T274" s="156"/>
      <c r="AT274" s="151" t="s">
        <v>601</v>
      </c>
      <c r="AU274" s="151" t="s">
        <v>85</v>
      </c>
      <c r="AV274" s="12" t="s">
        <v>85</v>
      </c>
      <c r="AW274" s="12" t="s">
        <v>31</v>
      </c>
      <c r="AX274" s="12" t="s">
        <v>83</v>
      </c>
      <c r="AY274" s="151" t="s">
        <v>170</v>
      </c>
    </row>
    <row r="275" spans="2:65" s="1" customFormat="1" ht="21.75" customHeight="1">
      <c r="B275" s="31"/>
      <c r="C275" s="125" t="s">
        <v>408</v>
      </c>
      <c r="D275" s="125" t="s">
        <v>171</v>
      </c>
      <c r="E275" s="126" t="s">
        <v>1226</v>
      </c>
      <c r="F275" s="127" t="s">
        <v>1227</v>
      </c>
      <c r="G275" s="128" t="s">
        <v>594</v>
      </c>
      <c r="H275" s="129">
        <v>18</v>
      </c>
      <c r="I275" s="130"/>
      <c r="J275" s="131">
        <f>ROUND(I275*H275,2)</f>
        <v>0</v>
      </c>
      <c r="K275" s="127" t="s">
        <v>1</v>
      </c>
      <c r="L275" s="31"/>
      <c r="M275" s="132" t="s">
        <v>1</v>
      </c>
      <c r="N275" s="133" t="s">
        <v>40</v>
      </c>
      <c r="P275" s="134">
        <f>O275*H275</f>
        <v>0</v>
      </c>
      <c r="Q275" s="134">
        <v>0</v>
      </c>
      <c r="R275" s="134">
        <f>Q275*H275</f>
        <v>0</v>
      </c>
      <c r="S275" s="134">
        <v>0</v>
      </c>
      <c r="T275" s="135">
        <f>S275*H275</f>
        <v>0</v>
      </c>
      <c r="AR275" s="136" t="s">
        <v>198</v>
      </c>
      <c r="AT275" s="136" t="s">
        <v>171</v>
      </c>
      <c r="AU275" s="136" t="s">
        <v>85</v>
      </c>
      <c r="AY275" s="16" t="s">
        <v>170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6" t="s">
        <v>83</v>
      </c>
      <c r="BK275" s="137">
        <f>ROUND(I275*H275,2)</f>
        <v>0</v>
      </c>
      <c r="BL275" s="16" t="s">
        <v>198</v>
      </c>
      <c r="BM275" s="136" t="s">
        <v>1228</v>
      </c>
    </row>
    <row r="276" spans="2:65" s="1" customFormat="1" ht="27">
      <c r="B276" s="31"/>
      <c r="D276" s="150" t="s">
        <v>805</v>
      </c>
      <c r="F276" s="181" t="s">
        <v>1229</v>
      </c>
      <c r="I276" s="182"/>
      <c r="L276" s="31"/>
      <c r="M276" s="183"/>
      <c r="T276" s="55"/>
      <c r="AT276" s="16" t="s">
        <v>805</v>
      </c>
      <c r="AU276" s="16" t="s">
        <v>85</v>
      </c>
    </row>
    <row r="277" spans="2:65" s="12" customFormat="1" ht="10.199999999999999">
      <c r="B277" s="149"/>
      <c r="D277" s="150" t="s">
        <v>601</v>
      </c>
      <c r="E277" s="151" t="s">
        <v>1</v>
      </c>
      <c r="F277" s="152" t="s">
        <v>1230</v>
      </c>
      <c r="H277" s="153">
        <v>18</v>
      </c>
      <c r="I277" s="154"/>
      <c r="L277" s="149"/>
      <c r="M277" s="155"/>
      <c r="T277" s="156"/>
      <c r="AT277" s="151" t="s">
        <v>601</v>
      </c>
      <c r="AU277" s="151" t="s">
        <v>85</v>
      </c>
      <c r="AV277" s="12" t="s">
        <v>85</v>
      </c>
      <c r="AW277" s="12" t="s">
        <v>31</v>
      </c>
      <c r="AX277" s="12" t="s">
        <v>83</v>
      </c>
      <c r="AY277" s="151" t="s">
        <v>170</v>
      </c>
    </row>
    <row r="278" spans="2:65" s="10" customFormat="1" ht="22.8" customHeight="1">
      <c r="B278" s="115"/>
      <c r="D278" s="116" t="s">
        <v>74</v>
      </c>
      <c r="E278" s="147" t="s">
        <v>1231</v>
      </c>
      <c r="F278" s="147" t="s">
        <v>1232</v>
      </c>
      <c r="I278" s="118"/>
      <c r="J278" s="148">
        <f>BK278</f>
        <v>0</v>
      </c>
      <c r="L278" s="115"/>
      <c r="M278" s="120"/>
      <c r="P278" s="121">
        <f>SUM(P279:P310)</f>
        <v>0</v>
      </c>
      <c r="R278" s="121">
        <f>SUM(R279:R310)</f>
        <v>0</v>
      </c>
      <c r="T278" s="122">
        <f>SUM(T279:T310)</f>
        <v>0.92725999999999986</v>
      </c>
      <c r="AR278" s="116" t="s">
        <v>85</v>
      </c>
      <c r="AT278" s="123" t="s">
        <v>74</v>
      </c>
      <c r="AU278" s="123" t="s">
        <v>83</v>
      </c>
      <c r="AY278" s="116" t="s">
        <v>170</v>
      </c>
      <c r="BK278" s="124">
        <f>SUM(BK279:BK310)</f>
        <v>0</v>
      </c>
    </row>
    <row r="279" spans="2:65" s="1" customFormat="1" ht="24.15" customHeight="1">
      <c r="B279" s="31"/>
      <c r="C279" s="125" t="s">
        <v>287</v>
      </c>
      <c r="D279" s="125" t="s">
        <v>171</v>
      </c>
      <c r="E279" s="126" t="s">
        <v>1233</v>
      </c>
      <c r="F279" s="127" t="s">
        <v>1234</v>
      </c>
      <c r="G279" s="128" t="s">
        <v>606</v>
      </c>
      <c r="H279" s="129">
        <v>28.4</v>
      </c>
      <c r="I279" s="130"/>
      <c r="J279" s="131">
        <f>ROUND(I279*H279,2)</f>
        <v>0</v>
      </c>
      <c r="K279" s="127" t="s">
        <v>632</v>
      </c>
      <c r="L279" s="31"/>
      <c r="M279" s="132" t="s">
        <v>1</v>
      </c>
      <c r="N279" s="133" t="s">
        <v>40</v>
      </c>
      <c r="P279" s="134">
        <f>O279*H279</f>
        <v>0</v>
      </c>
      <c r="Q279" s="134">
        <v>0</v>
      </c>
      <c r="R279" s="134">
        <f>Q279*H279</f>
        <v>0</v>
      </c>
      <c r="S279" s="134">
        <v>2.4649999999999998E-2</v>
      </c>
      <c r="T279" s="135">
        <f>S279*H279</f>
        <v>0.7000599999999999</v>
      </c>
      <c r="AR279" s="136" t="s">
        <v>198</v>
      </c>
      <c r="AT279" s="136" t="s">
        <v>171</v>
      </c>
      <c r="AU279" s="136" t="s">
        <v>85</v>
      </c>
      <c r="AY279" s="16" t="s">
        <v>170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6" t="s">
        <v>83</v>
      </c>
      <c r="BK279" s="137">
        <f>ROUND(I279*H279,2)</f>
        <v>0</v>
      </c>
      <c r="BL279" s="16" t="s">
        <v>198</v>
      </c>
      <c r="BM279" s="136" t="s">
        <v>1235</v>
      </c>
    </row>
    <row r="280" spans="2:65" s="12" customFormat="1" ht="10.199999999999999">
      <c r="B280" s="149"/>
      <c r="D280" s="150" t="s">
        <v>601</v>
      </c>
      <c r="E280" s="151" t="s">
        <v>1</v>
      </c>
      <c r="F280" s="152" t="s">
        <v>1236</v>
      </c>
      <c r="H280" s="153">
        <v>28.4</v>
      </c>
      <c r="I280" s="154"/>
      <c r="L280" s="149"/>
      <c r="M280" s="155"/>
      <c r="T280" s="156"/>
      <c r="AT280" s="151" t="s">
        <v>601</v>
      </c>
      <c r="AU280" s="151" t="s">
        <v>85</v>
      </c>
      <c r="AV280" s="12" t="s">
        <v>85</v>
      </c>
      <c r="AW280" s="12" t="s">
        <v>31</v>
      </c>
      <c r="AX280" s="12" t="s">
        <v>83</v>
      </c>
      <c r="AY280" s="151" t="s">
        <v>170</v>
      </c>
    </row>
    <row r="281" spans="2:65" s="1" customFormat="1" ht="24.15" customHeight="1">
      <c r="B281" s="31"/>
      <c r="C281" s="125" t="s">
        <v>415</v>
      </c>
      <c r="D281" s="125" t="s">
        <v>171</v>
      </c>
      <c r="E281" s="126" t="s">
        <v>1237</v>
      </c>
      <c r="F281" s="127" t="s">
        <v>1238</v>
      </c>
      <c r="G281" s="128" t="s">
        <v>606</v>
      </c>
      <c r="H281" s="129">
        <v>28.4</v>
      </c>
      <c r="I281" s="130"/>
      <c r="J281" s="131">
        <f>ROUND(I281*H281,2)</f>
        <v>0</v>
      </c>
      <c r="K281" s="127" t="s">
        <v>632</v>
      </c>
      <c r="L281" s="31"/>
      <c r="M281" s="132" t="s">
        <v>1</v>
      </c>
      <c r="N281" s="133" t="s">
        <v>40</v>
      </c>
      <c r="P281" s="134">
        <f>O281*H281</f>
        <v>0</v>
      </c>
      <c r="Q281" s="134">
        <v>0</v>
      </c>
      <c r="R281" s="134">
        <f>Q281*H281</f>
        <v>0</v>
      </c>
      <c r="S281" s="134">
        <v>8.0000000000000002E-3</v>
      </c>
      <c r="T281" s="135">
        <f>S281*H281</f>
        <v>0.22719999999999999</v>
      </c>
      <c r="AR281" s="136" t="s">
        <v>198</v>
      </c>
      <c r="AT281" s="136" t="s">
        <v>171</v>
      </c>
      <c r="AU281" s="136" t="s">
        <v>85</v>
      </c>
      <c r="AY281" s="16" t="s">
        <v>170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6" t="s">
        <v>83</v>
      </c>
      <c r="BK281" s="137">
        <f>ROUND(I281*H281,2)</f>
        <v>0</v>
      </c>
      <c r="BL281" s="16" t="s">
        <v>198</v>
      </c>
      <c r="BM281" s="136" t="s">
        <v>1239</v>
      </c>
    </row>
    <row r="282" spans="2:65" s="12" customFormat="1" ht="10.199999999999999">
      <c r="B282" s="149"/>
      <c r="D282" s="150" t="s">
        <v>601</v>
      </c>
      <c r="E282" s="151" t="s">
        <v>1</v>
      </c>
      <c r="F282" s="152" t="s">
        <v>1236</v>
      </c>
      <c r="H282" s="153">
        <v>28.4</v>
      </c>
      <c r="I282" s="154"/>
      <c r="L282" s="149"/>
      <c r="M282" s="155"/>
      <c r="T282" s="156"/>
      <c r="AT282" s="151" t="s">
        <v>601</v>
      </c>
      <c r="AU282" s="151" t="s">
        <v>85</v>
      </c>
      <c r="AV282" s="12" t="s">
        <v>85</v>
      </c>
      <c r="AW282" s="12" t="s">
        <v>31</v>
      </c>
      <c r="AX282" s="12" t="s">
        <v>83</v>
      </c>
      <c r="AY282" s="151" t="s">
        <v>170</v>
      </c>
    </row>
    <row r="283" spans="2:65" s="1" customFormat="1" ht="24.15" customHeight="1">
      <c r="B283" s="31"/>
      <c r="C283" s="125" t="s">
        <v>290</v>
      </c>
      <c r="D283" s="125" t="s">
        <v>171</v>
      </c>
      <c r="E283" s="126" t="s">
        <v>1240</v>
      </c>
      <c r="F283" s="127" t="s">
        <v>1241</v>
      </c>
      <c r="G283" s="128" t="s">
        <v>594</v>
      </c>
      <c r="H283" s="129">
        <v>11</v>
      </c>
      <c r="I283" s="130"/>
      <c r="J283" s="131">
        <f t="shared" ref="J283:J289" si="0">ROUND(I283*H283,2)</f>
        <v>0</v>
      </c>
      <c r="K283" s="127" t="s">
        <v>1</v>
      </c>
      <c r="L283" s="31"/>
      <c r="M283" s="132" t="s">
        <v>1</v>
      </c>
      <c r="N283" s="133" t="s">
        <v>40</v>
      </c>
      <c r="P283" s="134">
        <f t="shared" ref="P283:P289" si="1">O283*H283</f>
        <v>0</v>
      </c>
      <c r="Q283" s="134">
        <v>0</v>
      </c>
      <c r="R283" s="134">
        <f t="shared" ref="R283:R289" si="2">Q283*H283</f>
        <v>0</v>
      </c>
      <c r="S283" s="134">
        <v>0</v>
      </c>
      <c r="T283" s="135">
        <f t="shared" ref="T283:T289" si="3">S283*H283</f>
        <v>0</v>
      </c>
      <c r="AR283" s="136" t="s">
        <v>198</v>
      </c>
      <c r="AT283" s="136" t="s">
        <v>171</v>
      </c>
      <c r="AU283" s="136" t="s">
        <v>85</v>
      </c>
      <c r="AY283" s="16" t="s">
        <v>170</v>
      </c>
      <c r="BE283" s="137">
        <f t="shared" ref="BE283:BE289" si="4">IF(N283="základní",J283,0)</f>
        <v>0</v>
      </c>
      <c r="BF283" s="137">
        <f t="shared" ref="BF283:BF289" si="5">IF(N283="snížená",J283,0)</f>
        <v>0</v>
      </c>
      <c r="BG283" s="137">
        <f t="shared" ref="BG283:BG289" si="6">IF(N283="zákl. přenesená",J283,0)</f>
        <v>0</v>
      </c>
      <c r="BH283" s="137">
        <f t="shared" ref="BH283:BH289" si="7">IF(N283="sníž. přenesená",J283,0)</f>
        <v>0</v>
      </c>
      <c r="BI283" s="137">
        <f t="shared" ref="BI283:BI289" si="8">IF(N283="nulová",J283,0)</f>
        <v>0</v>
      </c>
      <c r="BJ283" s="16" t="s">
        <v>83</v>
      </c>
      <c r="BK283" s="137">
        <f t="shared" ref="BK283:BK289" si="9">ROUND(I283*H283,2)</f>
        <v>0</v>
      </c>
      <c r="BL283" s="16" t="s">
        <v>198</v>
      </c>
      <c r="BM283" s="136" t="s">
        <v>1242</v>
      </c>
    </row>
    <row r="284" spans="2:65" s="1" customFormat="1" ht="24.15" customHeight="1">
      <c r="B284" s="31"/>
      <c r="C284" s="125" t="s">
        <v>422</v>
      </c>
      <c r="D284" s="125" t="s">
        <v>171</v>
      </c>
      <c r="E284" s="126" t="s">
        <v>1243</v>
      </c>
      <c r="F284" s="127" t="s">
        <v>1244</v>
      </c>
      <c r="G284" s="128" t="s">
        <v>594</v>
      </c>
      <c r="H284" s="129">
        <v>1</v>
      </c>
      <c r="I284" s="130"/>
      <c r="J284" s="131">
        <f t="shared" si="0"/>
        <v>0</v>
      </c>
      <c r="K284" s="127" t="s">
        <v>1</v>
      </c>
      <c r="L284" s="31"/>
      <c r="M284" s="132" t="s">
        <v>1</v>
      </c>
      <c r="N284" s="133" t="s">
        <v>40</v>
      </c>
      <c r="P284" s="134">
        <f t="shared" si="1"/>
        <v>0</v>
      </c>
      <c r="Q284" s="134">
        <v>0</v>
      </c>
      <c r="R284" s="134">
        <f t="shared" si="2"/>
        <v>0</v>
      </c>
      <c r="S284" s="134">
        <v>0</v>
      </c>
      <c r="T284" s="135">
        <f t="shared" si="3"/>
        <v>0</v>
      </c>
      <c r="AR284" s="136" t="s">
        <v>198</v>
      </c>
      <c r="AT284" s="136" t="s">
        <v>171</v>
      </c>
      <c r="AU284" s="136" t="s">
        <v>85</v>
      </c>
      <c r="AY284" s="16" t="s">
        <v>170</v>
      </c>
      <c r="BE284" s="137">
        <f t="shared" si="4"/>
        <v>0</v>
      </c>
      <c r="BF284" s="137">
        <f t="shared" si="5"/>
        <v>0</v>
      </c>
      <c r="BG284" s="137">
        <f t="shared" si="6"/>
        <v>0</v>
      </c>
      <c r="BH284" s="137">
        <f t="shared" si="7"/>
        <v>0</v>
      </c>
      <c r="BI284" s="137">
        <f t="shared" si="8"/>
        <v>0</v>
      </c>
      <c r="BJ284" s="16" t="s">
        <v>83</v>
      </c>
      <c r="BK284" s="137">
        <f t="shared" si="9"/>
        <v>0</v>
      </c>
      <c r="BL284" s="16" t="s">
        <v>198</v>
      </c>
      <c r="BM284" s="136" t="s">
        <v>1245</v>
      </c>
    </row>
    <row r="285" spans="2:65" s="1" customFormat="1" ht="24.15" customHeight="1">
      <c r="B285" s="31"/>
      <c r="C285" s="125" t="s">
        <v>294</v>
      </c>
      <c r="D285" s="125" t="s">
        <v>171</v>
      </c>
      <c r="E285" s="126" t="s">
        <v>1246</v>
      </c>
      <c r="F285" s="127" t="s">
        <v>1247</v>
      </c>
      <c r="G285" s="128" t="s">
        <v>594</v>
      </c>
      <c r="H285" s="129">
        <v>2</v>
      </c>
      <c r="I285" s="130"/>
      <c r="J285" s="131">
        <f t="shared" si="0"/>
        <v>0</v>
      </c>
      <c r="K285" s="127" t="s">
        <v>1</v>
      </c>
      <c r="L285" s="31"/>
      <c r="M285" s="132" t="s">
        <v>1</v>
      </c>
      <c r="N285" s="133" t="s">
        <v>40</v>
      </c>
      <c r="P285" s="134">
        <f t="shared" si="1"/>
        <v>0</v>
      </c>
      <c r="Q285" s="134">
        <v>0</v>
      </c>
      <c r="R285" s="134">
        <f t="shared" si="2"/>
        <v>0</v>
      </c>
      <c r="S285" s="134">
        <v>0</v>
      </c>
      <c r="T285" s="135">
        <f t="shared" si="3"/>
        <v>0</v>
      </c>
      <c r="AR285" s="136" t="s">
        <v>198</v>
      </c>
      <c r="AT285" s="136" t="s">
        <v>171</v>
      </c>
      <c r="AU285" s="136" t="s">
        <v>85</v>
      </c>
      <c r="AY285" s="16" t="s">
        <v>170</v>
      </c>
      <c r="BE285" s="137">
        <f t="shared" si="4"/>
        <v>0</v>
      </c>
      <c r="BF285" s="137">
        <f t="shared" si="5"/>
        <v>0</v>
      </c>
      <c r="BG285" s="137">
        <f t="shared" si="6"/>
        <v>0</v>
      </c>
      <c r="BH285" s="137">
        <f t="shared" si="7"/>
        <v>0</v>
      </c>
      <c r="BI285" s="137">
        <f t="shared" si="8"/>
        <v>0</v>
      </c>
      <c r="BJ285" s="16" t="s">
        <v>83</v>
      </c>
      <c r="BK285" s="137">
        <f t="shared" si="9"/>
        <v>0</v>
      </c>
      <c r="BL285" s="16" t="s">
        <v>198</v>
      </c>
      <c r="BM285" s="136" t="s">
        <v>1248</v>
      </c>
    </row>
    <row r="286" spans="2:65" s="1" customFormat="1" ht="24.15" customHeight="1">
      <c r="B286" s="31"/>
      <c r="C286" s="125" t="s">
        <v>429</v>
      </c>
      <c r="D286" s="125" t="s">
        <v>171</v>
      </c>
      <c r="E286" s="126" t="s">
        <v>1249</v>
      </c>
      <c r="F286" s="127" t="s">
        <v>1250</v>
      </c>
      <c r="G286" s="128" t="s">
        <v>594</v>
      </c>
      <c r="H286" s="129">
        <v>1</v>
      </c>
      <c r="I286" s="130"/>
      <c r="J286" s="131">
        <f t="shared" si="0"/>
        <v>0</v>
      </c>
      <c r="K286" s="127" t="s">
        <v>1</v>
      </c>
      <c r="L286" s="31"/>
      <c r="M286" s="132" t="s">
        <v>1</v>
      </c>
      <c r="N286" s="133" t="s">
        <v>40</v>
      </c>
      <c r="P286" s="134">
        <f t="shared" si="1"/>
        <v>0</v>
      </c>
      <c r="Q286" s="134">
        <v>0</v>
      </c>
      <c r="R286" s="134">
        <f t="shared" si="2"/>
        <v>0</v>
      </c>
      <c r="S286" s="134">
        <v>0</v>
      </c>
      <c r="T286" s="135">
        <f t="shared" si="3"/>
        <v>0</v>
      </c>
      <c r="AR286" s="136" t="s">
        <v>198</v>
      </c>
      <c r="AT286" s="136" t="s">
        <v>171</v>
      </c>
      <c r="AU286" s="136" t="s">
        <v>85</v>
      </c>
      <c r="AY286" s="16" t="s">
        <v>170</v>
      </c>
      <c r="BE286" s="137">
        <f t="shared" si="4"/>
        <v>0</v>
      </c>
      <c r="BF286" s="137">
        <f t="shared" si="5"/>
        <v>0</v>
      </c>
      <c r="BG286" s="137">
        <f t="shared" si="6"/>
        <v>0</v>
      </c>
      <c r="BH286" s="137">
        <f t="shared" si="7"/>
        <v>0</v>
      </c>
      <c r="BI286" s="137">
        <f t="shared" si="8"/>
        <v>0</v>
      </c>
      <c r="BJ286" s="16" t="s">
        <v>83</v>
      </c>
      <c r="BK286" s="137">
        <f t="shared" si="9"/>
        <v>0</v>
      </c>
      <c r="BL286" s="16" t="s">
        <v>198</v>
      </c>
      <c r="BM286" s="136" t="s">
        <v>1251</v>
      </c>
    </row>
    <row r="287" spans="2:65" s="1" customFormat="1" ht="24.15" customHeight="1">
      <c r="B287" s="31"/>
      <c r="C287" s="125" t="s">
        <v>297</v>
      </c>
      <c r="D287" s="125" t="s">
        <v>171</v>
      </c>
      <c r="E287" s="126" t="s">
        <v>1252</v>
      </c>
      <c r="F287" s="127" t="s">
        <v>1253</v>
      </c>
      <c r="G287" s="128" t="s">
        <v>594</v>
      </c>
      <c r="H287" s="129">
        <v>1</v>
      </c>
      <c r="I287" s="130"/>
      <c r="J287" s="131">
        <f t="shared" si="0"/>
        <v>0</v>
      </c>
      <c r="K287" s="127" t="s">
        <v>1</v>
      </c>
      <c r="L287" s="31"/>
      <c r="M287" s="132" t="s">
        <v>1</v>
      </c>
      <c r="N287" s="133" t="s">
        <v>40</v>
      </c>
      <c r="P287" s="134">
        <f t="shared" si="1"/>
        <v>0</v>
      </c>
      <c r="Q287" s="134">
        <v>0</v>
      </c>
      <c r="R287" s="134">
        <f t="shared" si="2"/>
        <v>0</v>
      </c>
      <c r="S287" s="134">
        <v>0</v>
      </c>
      <c r="T287" s="135">
        <f t="shared" si="3"/>
        <v>0</v>
      </c>
      <c r="AR287" s="136" t="s">
        <v>198</v>
      </c>
      <c r="AT287" s="136" t="s">
        <v>171</v>
      </c>
      <c r="AU287" s="136" t="s">
        <v>85</v>
      </c>
      <c r="AY287" s="16" t="s">
        <v>170</v>
      </c>
      <c r="BE287" s="137">
        <f t="shared" si="4"/>
        <v>0</v>
      </c>
      <c r="BF287" s="137">
        <f t="shared" si="5"/>
        <v>0</v>
      </c>
      <c r="BG287" s="137">
        <f t="shared" si="6"/>
        <v>0</v>
      </c>
      <c r="BH287" s="137">
        <f t="shared" si="7"/>
        <v>0</v>
      </c>
      <c r="BI287" s="137">
        <f t="shared" si="8"/>
        <v>0</v>
      </c>
      <c r="BJ287" s="16" t="s">
        <v>83</v>
      </c>
      <c r="BK287" s="137">
        <f t="shared" si="9"/>
        <v>0</v>
      </c>
      <c r="BL287" s="16" t="s">
        <v>198</v>
      </c>
      <c r="BM287" s="136" t="s">
        <v>1254</v>
      </c>
    </row>
    <row r="288" spans="2:65" s="1" customFormat="1" ht="24.15" customHeight="1">
      <c r="B288" s="31"/>
      <c r="C288" s="125" t="s">
        <v>436</v>
      </c>
      <c r="D288" s="125" t="s">
        <v>171</v>
      </c>
      <c r="E288" s="126" t="s">
        <v>1255</v>
      </c>
      <c r="F288" s="127" t="s">
        <v>1256</v>
      </c>
      <c r="G288" s="128" t="s">
        <v>594</v>
      </c>
      <c r="H288" s="129">
        <v>1</v>
      </c>
      <c r="I288" s="130"/>
      <c r="J288" s="131">
        <f t="shared" si="0"/>
        <v>0</v>
      </c>
      <c r="K288" s="127" t="s">
        <v>1</v>
      </c>
      <c r="L288" s="31"/>
      <c r="M288" s="132" t="s">
        <v>1</v>
      </c>
      <c r="N288" s="133" t="s">
        <v>40</v>
      </c>
      <c r="P288" s="134">
        <f t="shared" si="1"/>
        <v>0</v>
      </c>
      <c r="Q288" s="134">
        <v>0</v>
      </c>
      <c r="R288" s="134">
        <f t="shared" si="2"/>
        <v>0</v>
      </c>
      <c r="S288" s="134">
        <v>0</v>
      </c>
      <c r="T288" s="135">
        <f t="shared" si="3"/>
        <v>0</v>
      </c>
      <c r="AR288" s="136" t="s">
        <v>198</v>
      </c>
      <c r="AT288" s="136" t="s">
        <v>171</v>
      </c>
      <c r="AU288" s="136" t="s">
        <v>85</v>
      </c>
      <c r="AY288" s="16" t="s">
        <v>170</v>
      </c>
      <c r="BE288" s="137">
        <f t="shared" si="4"/>
        <v>0</v>
      </c>
      <c r="BF288" s="137">
        <f t="shared" si="5"/>
        <v>0</v>
      </c>
      <c r="BG288" s="137">
        <f t="shared" si="6"/>
        <v>0</v>
      </c>
      <c r="BH288" s="137">
        <f t="shared" si="7"/>
        <v>0</v>
      </c>
      <c r="BI288" s="137">
        <f t="shared" si="8"/>
        <v>0</v>
      </c>
      <c r="BJ288" s="16" t="s">
        <v>83</v>
      </c>
      <c r="BK288" s="137">
        <f t="shared" si="9"/>
        <v>0</v>
      </c>
      <c r="BL288" s="16" t="s">
        <v>198</v>
      </c>
      <c r="BM288" s="136" t="s">
        <v>1257</v>
      </c>
    </row>
    <row r="289" spans="2:65" s="1" customFormat="1" ht="24.15" customHeight="1">
      <c r="B289" s="31"/>
      <c r="C289" s="125" t="s">
        <v>301</v>
      </c>
      <c r="D289" s="125" t="s">
        <v>171</v>
      </c>
      <c r="E289" s="126" t="s">
        <v>1258</v>
      </c>
      <c r="F289" s="127" t="s">
        <v>1259</v>
      </c>
      <c r="G289" s="128" t="s">
        <v>594</v>
      </c>
      <c r="H289" s="129">
        <v>3</v>
      </c>
      <c r="I289" s="130"/>
      <c r="J289" s="131">
        <f t="shared" si="0"/>
        <v>0</v>
      </c>
      <c r="K289" s="127" t="s">
        <v>1</v>
      </c>
      <c r="L289" s="31"/>
      <c r="M289" s="132" t="s">
        <v>1</v>
      </c>
      <c r="N289" s="133" t="s">
        <v>40</v>
      </c>
      <c r="P289" s="134">
        <f t="shared" si="1"/>
        <v>0</v>
      </c>
      <c r="Q289" s="134">
        <v>0</v>
      </c>
      <c r="R289" s="134">
        <f t="shared" si="2"/>
        <v>0</v>
      </c>
      <c r="S289" s="134">
        <v>0</v>
      </c>
      <c r="T289" s="135">
        <f t="shared" si="3"/>
        <v>0</v>
      </c>
      <c r="AR289" s="136" t="s">
        <v>198</v>
      </c>
      <c r="AT289" s="136" t="s">
        <v>171</v>
      </c>
      <c r="AU289" s="136" t="s">
        <v>85</v>
      </c>
      <c r="AY289" s="16" t="s">
        <v>170</v>
      </c>
      <c r="BE289" s="137">
        <f t="shared" si="4"/>
        <v>0</v>
      </c>
      <c r="BF289" s="137">
        <f t="shared" si="5"/>
        <v>0</v>
      </c>
      <c r="BG289" s="137">
        <f t="shared" si="6"/>
        <v>0</v>
      </c>
      <c r="BH289" s="137">
        <f t="shared" si="7"/>
        <v>0</v>
      </c>
      <c r="BI289" s="137">
        <f t="shared" si="8"/>
        <v>0</v>
      </c>
      <c r="BJ289" s="16" t="s">
        <v>83</v>
      </c>
      <c r="BK289" s="137">
        <f t="shared" si="9"/>
        <v>0</v>
      </c>
      <c r="BL289" s="16" t="s">
        <v>198</v>
      </c>
      <c r="BM289" s="136" t="s">
        <v>1260</v>
      </c>
    </row>
    <row r="290" spans="2:65" s="1" customFormat="1" ht="18">
      <c r="B290" s="31"/>
      <c r="D290" s="150" t="s">
        <v>805</v>
      </c>
      <c r="F290" s="181" t="s">
        <v>1261</v>
      </c>
      <c r="I290" s="182"/>
      <c r="L290" s="31"/>
      <c r="M290" s="183"/>
      <c r="T290" s="55"/>
      <c r="AT290" s="16" t="s">
        <v>805</v>
      </c>
      <c r="AU290" s="16" t="s">
        <v>85</v>
      </c>
    </row>
    <row r="291" spans="2:65" s="1" customFormat="1" ht="24.15" customHeight="1">
      <c r="B291" s="31"/>
      <c r="C291" s="125" t="s">
        <v>443</v>
      </c>
      <c r="D291" s="125" t="s">
        <v>171</v>
      </c>
      <c r="E291" s="126" t="s">
        <v>1262</v>
      </c>
      <c r="F291" s="127" t="s">
        <v>1263</v>
      </c>
      <c r="G291" s="128" t="s">
        <v>594</v>
      </c>
      <c r="H291" s="129">
        <v>1</v>
      </c>
      <c r="I291" s="130"/>
      <c r="J291" s="131">
        <f>ROUND(I291*H291,2)</f>
        <v>0</v>
      </c>
      <c r="K291" s="127" t="s">
        <v>1</v>
      </c>
      <c r="L291" s="31"/>
      <c r="M291" s="132" t="s">
        <v>1</v>
      </c>
      <c r="N291" s="133" t="s">
        <v>40</v>
      </c>
      <c r="P291" s="134">
        <f>O291*H291</f>
        <v>0</v>
      </c>
      <c r="Q291" s="134">
        <v>0</v>
      </c>
      <c r="R291" s="134">
        <f>Q291*H291</f>
        <v>0</v>
      </c>
      <c r="S291" s="134">
        <v>0</v>
      </c>
      <c r="T291" s="135">
        <f>S291*H291</f>
        <v>0</v>
      </c>
      <c r="AR291" s="136" t="s">
        <v>198</v>
      </c>
      <c r="AT291" s="136" t="s">
        <v>171</v>
      </c>
      <c r="AU291" s="136" t="s">
        <v>85</v>
      </c>
      <c r="AY291" s="16" t="s">
        <v>170</v>
      </c>
      <c r="BE291" s="137">
        <f>IF(N291="základní",J291,0)</f>
        <v>0</v>
      </c>
      <c r="BF291" s="137">
        <f>IF(N291="snížená",J291,0)</f>
        <v>0</v>
      </c>
      <c r="BG291" s="137">
        <f>IF(N291="zákl. přenesená",J291,0)</f>
        <v>0</v>
      </c>
      <c r="BH291" s="137">
        <f>IF(N291="sníž. přenesená",J291,0)</f>
        <v>0</v>
      </c>
      <c r="BI291" s="137">
        <f>IF(N291="nulová",J291,0)</f>
        <v>0</v>
      </c>
      <c r="BJ291" s="16" t="s">
        <v>83</v>
      </c>
      <c r="BK291" s="137">
        <f>ROUND(I291*H291,2)</f>
        <v>0</v>
      </c>
      <c r="BL291" s="16" t="s">
        <v>198</v>
      </c>
      <c r="BM291" s="136" t="s">
        <v>1264</v>
      </c>
    </row>
    <row r="292" spans="2:65" s="1" customFormat="1" ht="18">
      <c r="B292" s="31"/>
      <c r="D292" s="150" t="s">
        <v>805</v>
      </c>
      <c r="F292" s="181" t="s">
        <v>1261</v>
      </c>
      <c r="I292" s="182"/>
      <c r="L292" s="31"/>
      <c r="M292" s="183"/>
      <c r="T292" s="55"/>
      <c r="AT292" s="16" t="s">
        <v>805</v>
      </c>
      <c r="AU292" s="16" t="s">
        <v>85</v>
      </c>
    </row>
    <row r="293" spans="2:65" s="1" customFormat="1" ht="24.15" customHeight="1">
      <c r="B293" s="31"/>
      <c r="C293" s="125" t="s">
        <v>304</v>
      </c>
      <c r="D293" s="125" t="s">
        <v>171</v>
      </c>
      <c r="E293" s="126" t="s">
        <v>1265</v>
      </c>
      <c r="F293" s="127" t="s">
        <v>1266</v>
      </c>
      <c r="G293" s="128" t="s">
        <v>594</v>
      </c>
      <c r="H293" s="129">
        <v>2</v>
      </c>
      <c r="I293" s="130"/>
      <c r="J293" s="131">
        <f>ROUND(I293*H293,2)</f>
        <v>0</v>
      </c>
      <c r="K293" s="127" t="s">
        <v>1</v>
      </c>
      <c r="L293" s="31"/>
      <c r="M293" s="132" t="s">
        <v>1</v>
      </c>
      <c r="N293" s="133" t="s">
        <v>40</v>
      </c>
      <c r="P293" s="134">
        <f>O293*H293</f>
        <v>0</v>
      </c>
      <c r="Q293" s="134">
        <v>0</v>
      </c>
      <c r="R293" s="134">
        <f>Q293*H293</f>
        <v>0</v>
      </c>
      <c r="S293" s="134">
        <v>0</v>
      </c>
      <c r="T293" s="135">
        <f>S293*H293</f>
        <v>0</v>
      </c>
      <c r="AR293" s="136" t="s">
        <v>198</v>
      </c>
      <c r="AT293" s="136" t="s">
        <v>171</v>
      </c>
      <c r="AU293" s="136" t="s">
        <v>85</v>
      </c>
      <c r="AY293" s="16" t="s">
        <v>170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6" t="s">
        <v>83</v>
      </c>
      <c r="BK293" s="137">
        <f>ROUND(I293*H293,2)</f>
        <v>0</v>
      </c>
      <c r="BL293" s="16" t="s">
        <v>198</v>
      </c>
      <c r="BM293" s="136" t="s">
        <v>1267</v>
      </c>
    </row>
    <row r="294" spans="2:65" s="1" customFormat="1" ht="54">
      <c r="B294" s="31"/>
      <c r="D294" s="150" t="s">
        <v>805</v>
      </c>
      <c r="F294" s="181" t="s">
        <v>1268</v>
      </c>
      <c r="I294" s="182"/>
      <c r="L294" s="31"/>
      <c r="M294" s="183"/>
      <c r="T294" s="55"/>
      <c r="AT294" s="16" t="s">
        <v>805</v>
      </c>
      <c r="AU294" s="16" t="s">
        <v>85</v>
      </c>
    </row>
    <row r="295" spans="2:65" s="1" customFormat="1" ht="24.15" customHeight="1">
      <c r="B295" s="31"/>
      <c r="C295" s="125" t="s">
        <v>450</v>
      </c>
      <c r="D295" s="125" t="s">
        <v>171</v>
      </c>
      <c r="E295" s="126" t="s">
        <v>1269</v>
      </c>
      <c r="F295" s="127" t="s">
        <v>1270</v>
      </c>
      <c r="G295" s="128" t="s">
        <v>594</v>
      </c>
      <c r="H295" s="129">
        <v>1</v>
      </c>
      <c r="I295" s="130"/>
      <c r="J295" s="131">
        <f>ROUND(I295*H295,2)</f>
        <v>0</v>
      </c>
      <c r="K295" s="127" t="s">
        <v>1</v>
      </c>
      <c r="L295" s="31"/>
      <c r="M295" s="132" t="s">
        <v>1</v>
      </c>
      <c r="N295" s="133" t="s">
        <v>40</v>
      </c>
      <c r="P295" s="134">
        <f>O295*H295</f>
        <v>0</v>
      </c>
      <c r="Q295" s="134">
        <v>0</v>
      </c>
      <c r="R295" s="134">
        <f>Q295*H295</f>
        <v>0</v>
      </c>
      <c r="S295" s="134">
        <v>0</v>
      </c>
      <c r="T295" s="135">
        <f>S295*H295</f>
        <v>0</v>
      </c>
      <c r="AR295" s="136" t="s">
        <v>198</v>
      </c>
      <c r="AT295" s="136" t="s">
        <v>171</v>
      </c>
      <c r="AU295" s="136" t="s">
        <v>85</v>
      </c>
      <c r="AY295" s="16" t="s">
        <v>170</v>
      </c>
      <c r="BE295" s="137">
        <f>IF(N295="základní",J295,0)</f>
        <v>0</v>
      </c>
      <c r="BF295" s="137">
        <f>IF(N295="snížená",J295,0)</f>
        <v>0</v>
      </c>
      <c r="BG295" s="137">
        <f>IF(N295="zákl. přenesená",J295,0)</f>
        <v>0</v>
      </c>
      <c r="BH295" s="137">
        <f>IF(N295="sníž. přenesená",J295,0)</f>
        <v>0</v>
      </c>
      <c r="BI295" s="137">
        <f>IF(N295="nulová",J295,0)</f>
        <v>0</v>
      </c>
      <c r="BJ295" s="16" t="s">
        <v>83</v>
      </c>
      <c r="BK295" s="137">
        <f>ROUND(I295*H295,2)</f>
        <v>0</v>
      </c>
      <c r="BL295" s="16" t="s">
        <v>198</v>
      </c>
      <c r="BM295" s="136" t="s">
        <v>1271</v>
      </c>
    </row>
    <row r="296" spans="2:65" s="1" customFormat="1" ht="63">
      <c r="B296" s="31"/>
      <c r="D296" s="150" t="s">
        <v>805</v>
      </c>
      <c r="F296" s="181" t="s">
        <v>1272</v>
      </c>
      <c r="I296" s="182"/>
      <c r="L296" s="31"/>
      <c r="M296" s="183"/>
      <c r="T296" s="55"/>
      <c r="AT296" s="16" t="s">
        <v>805</v>
      </c>
      <c r="AU296" s="16" t="s">
        <v>85</v>
      </c>
    </row>
    <row r="297" spans="2:65" s="1" customFormat="1" ht="33" customHeight="1">
      <c r="B297" s="31"/>
      <c r="C297" s="125" t="s">
        <v>308</v>
      </c>
      <c r="D297" s="125" t="s">
        <v>171</v>
      </c>
      <c r="E297" s="126" t="s">
        <v>1273</v>
      </c>
      <c r="F297" s="127" t="s">
        <v>1274</v>
      </c>
      <c r="G297" s="128" t="s">
        <v>594</v>
      </c>
      <c r="H297" s="129">
        <v>1</v>
      </c>
      <c r="I297" s="130"/>
      <c r="J297" s="131">
        <f>ROUND(I297*H297,2)</f>
        <v>0</v>
      </c>
      <c r="K297" s="127" t="s">
        <v>1</v>
      </c>
      <c r="L297" s="31"/>
      <c r="M297" s="132" t="s">
        <v>1</v>
      </c>
      <c r="N297" s="133" t="s">
        <v>40</v>
      </c>
      <c r="P297" s="134">
        <f>O297*H297</f>
        <v>0</v>
      </c>
      <c r="Q297" s="134">
        <v>0</v>
      </c>
      <c r="R297" s="134">
        <f>Q297*H297</f>
        <v>0</v>
      </c>
      <c r="S297" s="134">
        <v>0</v>
      </c>
      <c r="T297" s="135">
        <f>S297*H297</f>
        <v>0</v>
      </c>
      <c r="AR297" s="136" t="s">
        <v>198</v>
      </c>
      <c r="AT297" s="136" t="s">
        <v>171</v>
      </c>
      <c r="AU297" s="136" t="s">
        <v>85</v>
      </c>
      <c r="AY297" s="16" t="s">
        <v>170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6" t="s">
        <v>83</v>
      </c>
      <c r="BK297" s="137">
        <f>ROUND(I297*H297,2)</f>
        <v>0</v>
      </c>
      <c r="BL297" s="16" t="s">
        <v>198</v>
      </c>
      <c r="BM297" s="136" t="s">
        <v>1275</v>
      </c>
    </row>
    <row r="298" spans="2:65" s="1" customFormat="1" ht="54">
      <c r="B298" s="31"/>
      <c r="D298" s="150" t="s">
        <v>805</v>
      </c>
      <c r="F298" s="181" t="s">
        <v>1276</v>
      </c>
      <c r="I298" s="182"/>
      <c r="L298" s="31"/>
      <c r="M298" s="183"/>
      <c r="T298" s="55"/>
      <c r="AT298" s="16" t="s">
        <v>805</v>
      </c>
      <c r="AU298" s="16" t="s">
        <v>85</v>
      </c>
    </row>
    <row r="299" spans="2:65" s="1" customFormat="1" ht="37.799999999999997" customHeight="1">
      <c r="B299" s="31"/>
      <c r="C299" s="125" t="s">
        <v>457</v>
      </c>
      <c r="D299" s="125" t="s">
        <v>171</v>
      </c>
      <c r="E299" s="126" t="s">
        <v>1277</v>
      </c>
      <c r="F299" s="127" t="s">
        <v>1278</v>
      </c>
      <c r="G299" s="128" t="s">
        <v>594</v>
      </c>
      <c r="H299" s="129">
        <v>2</v>
      </c>
      <c r="I299" s="130"/>
      <c r="J299" s="131">
        <f>ROUND(I299*H299,2)</f>
        <v>0</v>
      </c>
      <c r="K299" s="127" t="s">
        <v>1</v>
      </c>
      <c r="L299" s="31"/>
      <c r="M299" s="132" t="s">
        <v>1</v>
      </c>
      <c r="N299" s="133" t="s">
        <v>40</v>
      </c>
      <c r="P299" s="134">
        <f>O299*H299</f>
        <v>0</v>
      </c>
      <c r="Q299" s="134">
        <v>0</v>
      </c>
      <c r="R299" s="134">
        <f>Q299*H299</f>
        <v>0</v>
      </c>
      <c r="S299" s="134">
        <v>0</v>
      </c>
      <c r="T299" s="135">
        <f>S299*H299</f>
        <v>0</v>
      </c>
      <c r="AR299" s="136" t="s">
        <v>198</v>
      </c>
      <c r="AT299" s="136" t="s">
        <v>171</v>
      </c>
      <c r="AU299" s="136" t="s">
        <v>85</v>
      </c>
      <c r="AY299" s="16" t="s">
        <v>170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6" t="s">
        <v>83</v>
      </c>
      <c r="BK299" s="137">
        <f>ROUND(I299*H299,2)</f>
        <v>0</v>
      </c>
      <c r="BL299" s="16" t="s">
        <v>198</v>
      </c>
      <c r="BM299" s="136" t="s">
        <v>1279</v>
      </c>
    </row>
    <row r="300" spans="2:65" s="1" customFormat="1" ht="72">
      <c r="B300" s="31"/>
      <c r="D300" s="150" t="s">
        <v>805</v>
      </c>
      <c r="F300" s="181" t="s">
        <v>1280</v>
      </c>
      <c r="I300" s="182"/>
      <c r="L300" s="31"/>
      <c r="M300" s="183"/>
      <c r="T300" s="55"/>
      <c r="AT300" s="16" t="s">
        <v>805</v>
      </c>
      <c r="AU300" s="16" t="s">
        <v>85</v>
      </c>
    </row>
    <row r="301" spans="2:65" s="1" customFormat="1" ht="33" customHeight="1">
      <c r="B301" s="31"/>
      <c r="C301" s="125" t="s">
        <v>311</v>
      </c>
      <c r="D301" s="125" t="s">
        <v>171</v>
      </c>
      <c r="E301" s="126" t="s">
        <v>1281</v>
      </c>
      <c r="F301" s="127" t="s">
        <v>1282</v>
      </c>
      <c r="G301" s="128" t="s">
        <v>594</v>
      </c>
      <c r="H301" s="129">
        <v>1</v>
      </c>
      <c r="I301" s="130"/>
      <c r="J301" s="131">
        <f>ROUND(I301*H301,2)</f>
        <v>0</v>
      </c>
      <c r="K301" s="127" t="s">
        <v>1</v>
      </c>
      <c r="L301" s="31"/>
      <c r="M301" s="132" t="s">
        <v>1</v>
      </c>
      <c r="N301" s="133" t="s">
        <v>40</v>
      </c>
      <c r="P301" s="134">
        <f>O301*H301</f>
        <v>0</v>
      </c>
      <c r="Q301" s="134">
        <v>0</v>
      </c>
      <c r="R301" s="134">
        <f>Q301*H301</f>
        <v>0</v>
      </c>
      <c r="S301" s="134">
        <v>0</v>
      </c>
      <c r="T301" s="135">
        <f>S301*H301</f>
        <v>0</v>
      </c>
      <c r="AR301" s="136" t="s">
        <v>198</v>
      </c>
      <c r="AT301" s="136" t="s">
        <v>171</v>
      </c>
      <c r="AU301" s="136" t="s">
        <v>85</v>
      </c>
      <c r="AY301" s="16" t="s">
        <v>170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6" t="s">
        <v>83</v>
      </c>
      <c r="BK301" s="137">
        <f>ROUND(I301*H301,2)</f>
        <v>0</v>
      </c>
      <c r="BL301" s="16" t="s">
        <v>198</v>
      </c>
      <c r="BM301" s="136" t="s">
        <v>1283</v>
      </c>
    </row>
    <row r="302" spans="2:65" s="1" customFormat="1" ht="18">
      <c r="B302" s="31"/>
      <c r="D302" s="150" t="s">
        <v>805</v>
      </c>
      <c r="F302" s="181" t="s">
        <v>1284</v>
      </c>
      <c r="I302" s="182"/>
      <c r="L302" s="31"/>
      <c r="M302" s="183"/>
      <c r="T302" s="55"/>
      <c r="AT302" s="16" t="s">
        <v>805</v>
      </c>
      <c r="AU302" s="16" t="s">
        <v>85</v>
      </c>
    </row>
    <row r="303" spans="2:65" s="1" customFormat="1" ht="16.5" customHeight="1">
      <c r="B303" s="31"/>
      <c r="C303" s="125" t="s">
        <v>464</v>
      </c>
      <c r="D303" s="125" t="s">
        <v>171</v>
      </c>
      <c r="E303" s="126" t="s">
        <v>1285</v>
      </c>
      <c r="F303" s="127" t="s">
        <v>1286</v>
      </c>
      <c r="G303" s="128" t="s">
        <v>594</v>
      </c>
      <c r="H303" s="129">
        <v>2</v>
      </c>
      <c r="I303" s="130"/>
      <c r="J303" s="131">
        <f>ROUND(I303*H303,2)</f>
        <v>0</v>
      </c>
      <c r="K303" s="127" t="s">
        <v>1</v>
      </c>
      <c r="L303" s="31"/>
      <c r="M303" s="132" t="s">
        <v>1</v>
      </c>
      <c r="N303" s="133" t="s">
        <v>40</v>
      </c>
      <c r="P303" s="134">
        <f>O303*H303</f>
        <v>0</v>
      </c>
      <c r="Q303" s="134">
        <v>0</v>
      </c>
      <c r="R303" s="134">
        <f>Q303*H303</f>
        <v>0</v>
      </c>
      <c r="S303" s="134">
        <v>0</v>
      </c>
      <c r="T303" s="135">
        <f>S303*H303</f>
        <v>0</v>
      </c>
      <c r="AR303" s="136" t="s">
        <v>198</v>
      </c>
      <c r="AT303" s="136" t="s">
        <v>171</v>
      </c>
      <c r="AU303" s="136" t="s">
        <v>85</v>
      </c>
      <c r="AY303" s="16" t="s">
        <v>170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6" t="s">
        <v>83</v>
      </c>
      <c r="BK303" s="137">
        <f>ROUND(I303*H303,2)</f>
        <v>0</v>
      </c>
      <c r="BL303" s="16" t="s">
        <v>198</v>
      </c>
      <c r="BM303" s="136" t="s">
        <v>1287</v>
      </c>
    </row>
    <row r="304" spans="2:65" s="1" customFormat="1" ht="72">
      <c r="B304" s="31"/>
      <c r="D304" s="150" t="s">
        <v>805</v>
      </c>
      <c r="F304" s="181" t="s">
        <v>1280</v>
      </c>
      <c r="I304" s="182"/>
      <c r="L304" s="31"/>
      <c r="M304" s="183"/>
      <c r="T304" s="55"/>
      <c r="AT304" s="16" t="s">
        <v>805</v>
      </c>
      <c r="AU304" s="16" t="s">
        <v>85</v>
      </c>
    </row>
    <row r="305" spans="2:65" s="1" customFormat="1" ht="24.15" customHeight="1">
      <c r="B305" s="31"/>
      <c r="C305" s="125" t="s">
        <v>316</v>
      </c>
      <c r="D305" s="125" t="s">
        <v>171</v>
      </c>
      <c r="E305" s="126" t="s">
        <v>1288</v>
      </c>
      <c r="F305" s="127" t="s">
        <v>1289</v>
      </c>
      <c r="G305" s="128" t="s">
        <v>594</v>
      </c>
      <c r="H305" s="129">
        <v>1</v>
      </c>
      <c r="I305" s="130"/>
      <c r="J305" s="131">
        <f>ROUND(I305*H305,2)</f>
        <v>0</v>
      </c>
      <c r="K305" s="127" t="s">
        <v>1</v>
      </c>
      <c r="L305" s="31"/>
      <c r="M305" s="132" t="s">
        <v>1</v>
      </c>
      <c r="N305" s="133" t="s">
        <v>40</v>
      </c>
      <c r="P305" s="134">
        <f>O305*H305</f>
        <v>0</v>
      </c>
      <c r="Q305" s="134">
        <v>0</v>
      </c>
      <c r="R305" s="134">
        <f>Q305*H305</f>
        <v>0</v>
      </c>
      <c r="S305" s="134">
        <v>0</v>
      </c>
      <c r="T305" s="135">
        <f>S305*H305</f>
        <v>0</v>
      </c>
      <c r="AR305" s="136" t="s">
        <v>198</v>
      </c>
      <c r="AT305" s="136" t="s">
        <v>171</v>
      </c>
      <c r="AU305" s="136" t="s">
        <v>85</v>
      </c>
      <c r="AY305" s="16" t="s">
        <v>170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6" t="s">
        <v>83</v>
      </c>
      <c r="BK305" s="137">
        <f>ROUND(I305*H305,2)</f>
        <v>0</v>
      </c>
      <c r="BL305" s="16" t="s">
        <v>198</v>
      </c>
      <c r="BM305" s="136" t="s">
        <v>1290</v>
      </c>
    </row>
    <row r="306" spans="2:65" s="1" customFormat="1" ht="16.5" customHeight="1">
      <c r="B306" s="31"/>
      <c r="C306" s="125" t="s">
        <v>471</v>
      </c>
      <c r="D306" s="125" t="s">
        <v>171</v>
      </c>
      <c r="E306" s="126" t="s">
        <v>1291</v>
      </c>
      <c r="F306" s="127" t="s">
        <v>1292</v>
      </c>
      <c r="G306" s="128" t="s">
        <v>566</v>
      </c>
      <c r="H306" s="129">
        <v>1</v>
      </c>
      <c r="I306" s="130"/>
      <c r="J306" s="131">
        <f>ROUND(I306*H306,2)</f>
        <v>0</v>
      </c>
      <c r="K306" s="127" t="s">
        <v>1</v>
      </c>
      <c r="L306" s="31"/>
      <c r="M306" s="132" t="s">
        <v>1</v>
      </c>
      <c r="N306" s="133" t="s">
        <v>40</v>
      </c>
      <c r="P306" s="134">
        <f>O306*H306</f>
        <v>0</v>
      </c>
      <c r="Q306" s="134">
        <v>0</v>
      </c>
      <c r="R306" s="134">
        <f>Q306*H306</f>
        <v>0</v>
      </c>
      <c r="S306" s="134">
        <v>0</v>
      </c>
      <c r="T306" s="135">
        <f>S306*H306</f>
        <v>0</v>
      </c>
      <c r="AR306" s="136" t="s">
        <v>198</v>
      </c>
      <c r="AT306" s="136" t="s">
        <v>171</v>
      </c>
      <c r="AU306" s="136" t="s">
        <v>85</v>
      </c>
      <c r="AY306" s="16" t="s">
        <v>170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6" t="s">
        <v>83</v>
      </c>
      <c r="BK306" s="137">
        <f>ROUND(I306*H306,2)</f>
        <v>0</v>
      </c>
      <c r="BL306" s="16" t="s">
        <v>198</v>
      </c>
      <c r="BM306" s="136" t="s">
        <v>1293</v>
      </c>
    </row>
    <row r="307" spans="2:65" s="1" customFormat="1" ht="16.5" customHeight="1">
      <c r="B307" s="31"/>
      <c r="C307" s="125" t="s">
        <v>319</v>
      </c>
      <c r="D307" s="125" t="s">
        <v>171</v>
      </c>
      <c r="E307" s="126" t="s">
        <v>1294</v>
      </c>
      <c r="F307" s="127" t="s">
        <v>1295</v>
      </c>
      <c r="G307" s="128" t="s">
        <v>594</v>
      </c>
      <c r="H307" s="129">
        <v>1</v>
      </c>
      <c r="I307" s="130"/>
      <c r="J307" s="131">
        <f>ROUND(I307*H307,2)</f>
        <v>0</v>
      </c>
      <c r="K307" s="127" t="s">
        <v>1</v>
      </c>
      <c r="L307" s="31"/>
      <c r="M307" s="132" t="s">
        <v>1</v>
      </c>
      <c r="N307" s="133" t="s">
        <v>40</v>
      </c>
      <c r="P307" s="134">
        <f>O307*H307</f>
        <v>0</v>
      </c>
      <c r="Q307" s="134">
        <v>0</v>
      </c>
      <c r="R307" s="134">
        <f>Q307*H307</f>
        <v>0</v>
      </c>
      <c r="S307" s="134">
        <v>0</v>
      </c>
      <c r="T307" s="135">
        <f>S307*H307</f>
        <v>0</v>
      </c>
      <c r="AR307" s="136" t="s">
        <v>198</v>
      </c>
      <c r="AT307" s="136" t="s">
        <v>171</v>
      </c>
      <c r="AU307" s="136" t="s">
        <v>85</v>
      </c>
      <c r="AY307" s="16" t="s">
        <v>170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6" t="s">
        <v>83</v>
      </c>
      <c r="BK307" s="137">
        <f>ROUND(I307*H307,2)</f>
        <v>0</v>
      </c>
      <c r="BL307" s="16" t="s">
        <v>198</v>
      </c>
      <c r="BM307" s="136" t="s">
        <v>1296</v>
      </c>
    </row>
    <row r="308" spans="2:65" s="1" customFormat="1" ht="16.5" customHeight="1">
      <c r="B308" s="31"/>
      <c r="C308" s="125" t="s">
        <v>478</v>
      </c>
      <c r="D308" s="125" t="s">
        <v>171</v>
      </c>
      <c r="E308" s="126" t="s">
        <v>1297</v>
      </c>
      <c r="F308" s="127" t="s">
        <v>1298</v>
      </c>
      <c r="G308" s="128" t="s">
        <v>594</v>
      </c>
      <c r="H308" s="129">
        <v>1</v>
      </c>
      <c r="I308" s="130"/>
      <c r="J308" s="131">
        <f>ROUND(I308*H308,2)</f>
        <v>0</v>
      </c>
      <c r="K308" s="127" t="s">
        <v>1</v>
      </c>
      <c r="L308" s="31"/>
      <c r="M308" s="132" t="s">
        <v>1</v>
      </c>
      <c r="N308" s="133" t="s">
        <v>40</v>
      </c>
      <c r="P308" s="134">
        <f>O308*H308</f>
        <v>0</v>
      </c>
      <c r="Q308" s="134">
        <v>0</v>
      </c>
      <c r="R308" s="134">
        <f>Q308*H308</f>
        <v>0</v>
      </c>
      <c r="S308" s="134">
        <v>0</v>
      </c>
      <c r="T308" s="135">
        <f>S308*H308</f>
        <v>0</v>
      </c>
      <c r="AR308" s="136" t="s">
        <v>198</v>
      </c>
      <c r="AT308" s="136" t="s">
        <v>171</v>
      </c>
      <c r="AU308" s="136" t="s">
        <v>85</v>
      </c>
      <c r="AY308" s="16" t="s">
        <v>170</v>
      </c>
      <c r="BE308" s="137">
        <f>IF(N308="základní",J308,0)</f>
        <v>0</v>
      </c>
      <c r="BF308" s="137">
        <f>IF(N308="snížená",J308,0)</f>
        <v>0</v>
      </c>
      <c r="BG308" s="137">
        <f>IF(N308="zákl. přenesená",J308,0)</f>
        <v>0</v>
      </c>
      <c r="BH308" s="137">
        <f>IF(N308="sníž. přenesená",J308,0)</f>
        <v>0</v>
      </c>
      <c r="BI308" s="137">
        <f>IF(N308="nulová",J308,0)</f>
        <v>0</v>
      </c>
      <c r="BJ308" s="16" t="s">
        <v>83</v>
      </c>
      <c r="BK308" s="137">
        <f>ROUND(I308*H308,2)</f>
        <v>0</v>
      </c>
      <c r="BL308" s="16" t="s">
        <v>198</v>
      </c>
      <c r="BM308" s="136" t="s">
        <v>1299</v>
      </c>
    </row>
    <row r="309" spans="2:65" s="1" customFormat="1" ht="44.25" customHeight="1">
      <c r="B309" s="31"/>
      <c r="C309" s="125" t="s">
        <v>324</v>
      </c>
      <c r="D309" s="125" t="s">
        <v>171</v>
      </c>
      <c r="E309" s="126" t="s">
        <v>1300</v>
      </c>
      <c r="F309" s="127" t="s">
        <v>1301</v>
      </c>
      <c r="G309" s="128" t="s">
        <v>606</v>
      </c>
      <c r="H309" s="129">
        <v>60.39</v>
      </c>
      <c r="I309" s="130"/>
      <c r="J309" s="131">
        <f>ROUND(I309*H309,2)</f>
        <v>0</v>
      </c>
      <c r="K309" s="127" t="s">
        <v>1</v>
      </c>
      <c r="L309" s="31"/>
      <c r="M309" s="132" t="s">
        <v>1</v>
      </c>
      <c r="N309" s="133" t="s">
        <v>40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AR309" s="136" t="s">
        <v>198</v>
      </c>
      <c r="AT309" s="136" t="s">
        <v>171</v>
      </c>
      <c r="AU309" s="136" t="s">
        <v>85</v>
      </c>
      <c r="AY309" s="16" t="s">
        <v>170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6" t="s">
        <v>83</v>
      </c>
      <c r="BK309" s="137">
        <f>ROUND(I309*H309,2)</f>
        <v>0</v>
      </c>
      <c r="BL309" s="16" t="s">
        <v>198</v>
      </c>
      <c r="BM309" s="136" t="s">
        <v>1302</v>
      </c>
    </row>
    <row r="310" spans="2:65" s="12" customFormat="1" ht="20.399999999999999">
      <c r="B310" s="149"/>
      <c r="D310" s="150" t="s">
        <v>601</v>
      </c>
      <c r="E310" s="151" t="s">
        <v>1</v>
      </c>
      <c r="F310" s="152" t="s">
        <v>1303</v>
      </c>
      <c r="H310" s="153">
        <v>60.39</v>
      </c>
      <c r="I310" s="154"/>
      <c r="L310" s="149"/>
      <c r="M310" s="155"/>
      <c r="T310" s="156"/>
      <c r="AT310" s="151" t="s">
        <v>601</v>
      </c>
      <c r="AU310" s="151" t="s">
        <v>85</v>
      </c>
      <c r="AV310" s="12" t="s">
        <v>85</v>
      </c>
      <c r="AW310" s="12" t="s">
        <v>31</v>
      </c>
      <c r="AX310" s="12" t="s">
        <v>83</v>
      </c>
      <c r="AY310" s="151" t="s">
        <v>170</v>
      </c>
    </row>
    <row r="311" spans="2:65" s="10" customFormat="1" ht="22.8" customHeight="1">
      <c r="B311" s="115"/>
      <c r="D311" s="116" t="s">
        <v>74</v>
      </c>
      <c r="E311" s="147" t="s">
        <v>1304</v>
      </c>
      <c r="F311" s="147" t="s">
        <v>1305</v>
      </c>
      <c r="I311" s="118"/>
      <c r="J311" s="148">
        <f>BK311</f>
        <v>0</v>
      </c>
      <c r="L311" s="115"/>
      <c r="M311" s="120"/>
      <c r="P311" s="121">
        <f>SUM(P312:P341)</f>
        <v>0</v>
      </c>
      <c r="R311" s="121">
        <f>SUM(R312:R341)</f>
        <v>0</v>
      </c>
      <c r="T311" s="122">
        <f>SUM(T312:T341)</f>
        <v>3.2000000000000002E-3</v>
      </c>
      <c r="AR311" s="116" t="s">
        <v>85</v>
      </c>
      <c r="AT311" s="123" t="s">
        <v>74</v>
      </c>
      <c r="AU311" s="123" t="s">
        <v>83</v>
      </c>
      <c r="AY311" s="116" t="s">
        <v>170</v>
      </c>
      <c r="BK311" s="124">
        <f>SUM(BK312:BK341)</f>
        <v>0</v>
      </c>
    </row>
    <row r="312" spans="2:65" s="1" customFormat="1" ht="24.15" customHeight="1">
      <c r="B312" s="31"/>
      <c r="C312" s="125" t="s">
        <v>485</v>
      </c>
      <c r="D312" s="125" t="s">
        <v>171</v>
      </c>
      <c r="E312" s="126" t="s">
        <v>1306</v>
      </c>
      <c r="F312" s="127" t="s">
        <v>1307</v>
      </c>
      <c r="G312" s="128" t="s">
        <v>594</v>
      </c>
      <c r="H312" s="129">
        <v>8</v>
      </c>
      <c r="I312" s="130"/>
      <c r="J312" s="131">
        <f>ROUND(I312*H312,2)</f>
        <v>0</v>
      </c>
      <c r="K312" s="127" t="s">
        <v>632</v>
      </c>
      <c r="L312" s="31"/>
      <c r="M312" s="132" t="s">
        <v>1</v>
      </c>
      <c r="N312" s="133" t="s">
        <v>40</v>
      </c>
      <c r="P312" s="134">
        <f>O312*H312</f>
        <v>0</v>
      </c>
      <c r="Q312" s="134">
        <v>0</v>
      </c>
      <c r="R312" s="134">
        <f>Q312*H312</f>
        <v>0</v>
      </c>
      <c r="S312" s="134">
        <v>4.0000000000000002E-4</v>
      </c>
      <c r="T312" s="135">
        <f>S312*H312</f>
        <v>3.2000000000000002E-3</v>
      </c>
      <c r="AR312" s="136" t="s">
        <v>198</v>
      </c>
      <c r="AT312" s="136" t="s">
        <v>171</v>
      </c>
      <c r="AU312" s="136" t="s">
        <v>85</v>
      </c>
      <c r="AY312" s="16" t="s">
        <v>170</v>
      </c>
      <c r="BE312" s="137">
        <f>IF(N312="základní",J312,0)</f>
        <v>0</v>
      </c>
      <c r="BF312" s="137">
        <f>IF(N312="snížená",J312,0)</f>
        <v>0</v>
      </c>
      <c r="BG312" s="137">
        <f>IF(N312="zákl. přenesená",J312,0)</f>
        <v>0</v>
      </c>
      <c r="BH312" s="137">
        <f>IF(N312="sníž. přenesená",J312,0)</f>
        <v>0</v>
      </c>
      <c r="BI312" s="137">
        <f>IF(N312="nulová",J312,0)</f>
        <v>0</v>
      </c>
      <c r="BJ312" s="16" t="s">
        <v>83</v>
      </c>
      <c r="BK312" s="137">
        <f>ROUND(I312*H312,2)</f>
        <v>0</v>
      </c>
      <c r="BL312" s="16" t="s">
        <v>198</v>
      </c>
      <c r="BM312" s="136" t="s">
        <v>1308</v>
      </c>
    </row>
    <row r="313" spans="2:65" s="12" customFormat="1" ht="10.199999999999999">
      <c r="B313" s="149"/>
      <c r="D313" s="150" t="s">
        <v>601</v>
      </c>
      <c r="E313" s="151" t="s">
        <v>1</v>
      </c>
      <c r="F313" s="152" t="s">
        <v>1309</v>
      </c>
      <c r="H313" s="153">
        <v>8</v>
      </c>
      <c r="I313" s="154"/>
      <c r="L313" s="149"/>
      <c r="M313" s="155"/>
      <c r="T313" s="156"/>
      <c r="AT313" s="151" t="s">
        <v>601</v>
      </c>
      <c r="AU313" s="151" t="s">
        <v>85</v>
      </c>
      <c r="AV313" s="12" t="s">
        <v>85</v>
      </c>
      <c r="AW313" s="12" t="s">
        <v>31</v>
      </c>
      <c r="AX313" s="12" t="s">
        <v>83</v>
      </c>
      <c r="AY313" s="151" t="s">
        <v>170</v>
      </c>
    </row>
    <row r="314" spans="2:65" s="1" customFormat="1" ht="24.15" customHeight="1">
      <c r="B314" s="31"/>
      <c r="C314" s="125" t="s">
        <v>327</v>
      </c>
      <c r="D314" s="125" t="s">
        <v>171</v>
      </c>
      <c r="E314" s="126" t="s">
        <v>1310</v>
      </c>
      <c r="F314" s="127" t="s">
        <v>1311</v>
      </c>
      <c r="G314" s="128" t="s">
        <v>718</v>
      </c>
      <c r="H314" s="180"/>
      <c r="I314" s="130"/>
      <c r="J314" s="131">
        <f>ROUND(I314*H314,2)</f>
        <v>0</v>
      </c>
      <c r="K314" s="127" t="s">
        <v>632</v>
      </c>
      <c r="L314" s="31"/>
      <c r="M314" s="132" t="s">
        <v>1</v>
      </c>
      <c r="N314" s="133" t="s">
        <v>40</v>
      </c>
      <c r="P314" s="134">
        <f>O314*H314</f>
        <v>0</v>
      </c>
      <c r="Q314" s="134">
        <v>0</v>
      </c>
      <c r="R314" s="134">
        <f>Q314*H314</f>
        <v>0</v>
      </c>
      <c r="S314" s="134">
        <v>0</v>
      </c>
      <c r="T314" s="135">
        <f>S314*H314</f>
        <v>0</v>
      </c>
      <c r="AR314" s="136" t="s">
        <v>198</v>
      </c>
      <c r="AT314" s="136" t="s">
        <v>171</v>
      </c>
      <c r="AU314" s="136" t="s">
        <v>85</v>
      </c>
      <c r="AY314" s="16" t="s">
        <v>170</v>
      </c>
      <c r="BE314" s="137">
        <f>IF(N314="základní",J314,0)</f>
        <v>0</v>
      </c>
      <c r="BF314" s="137">
        <f>IF(N314="snížená",J314,0)</f>
        <v>0</v>
      </c>
      <c r="BG314" s="137">
        <f>IF(N314="zákl. přenesená",J314,0)</f>
        <v>0</v>
      </c>
      <c r="BH314" s="137">
        <f>IF(N314="sníž. přenesená",J314,0)</f>
        <v>0</v>
      </c>
      <c r="BI314" s="137">
        <f>IF(N314="nulová",J314,0)</f>
        <v>0</v>
      </c>
      <c r="BJ314" s="16" t="s">
        <v>83</v>
      </c>
      <c r="BK314" s="137">
        <f>ROUND(I314*H314,2)</f>
        <v>0</v>
      </c>
      <c r="BL314" s="16" t="s">
        <v>198</v>
      </c>
      <c r="BM314" s="136" t="s">
        <v>1312</v>
      </c>
    </row>
    <row r="315" spans="2:65" s="1" customFormat="1" ht="16.5" customHeight="1">
      <c r="B315" s="31"/>
      <c r="C315" s="125" t="s">
        <v>492</v>
      </c>
      <c r="D315" s="125" t="s">
        <v>171</v>
      </c>
      <c r="E315" s="126" t="s">
        <v>1313</v>
      </c>
      <c r="F315" s="127" t="s">
        <v>1314</v>
      </c>
      <c r="G315" s="128" t="s">
        <v>594</v>
      </c>
      <c r="H315" s="129">
        <v>2</v>
      </c>
      <c r="I315" s="130"/>
      <c r="J315" s="131">
        <f>ROUND(I315*H315,2)</f>
        <v>0</v>
      </c>
      <c r="K315" s="127" t="s">
        <v>1</v>
      </c>
      <c r="L315" s="31"/>
      <c r="M315" s="132" t="s">
        <v>1</v>
      </c>
      <c r="N315" s="133" t="s">
        <v>40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AR315" s="136" t="s">
        <v>198</v>
      </c>
      <c r="AT315" s="136" t="s">
        <v>171</v>
      </c>
      <c r="AU315" s="136" t="s">
        <v>85</v>
      </c>
      <c r="AY315" s="16" t="s">
        <v>170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6" t="s">
        <v>83</v>
      </c>
      <c r="BK315" s="137">
        <f>ROUND(I315*H315,2)</f>
        <v>0</v>
      </c>
      <c r="BL315" s="16" t="s">
        <v>198</v>
      </c>
      <c r="BM315" s="136" t="s">
        <v>1315</v>
      </c>
    </row>
    <row r="316" spans="2:65" s="1" customFormat="1" ht="54">
      <c r="B316" s="31"/>
      <c r="D316" s="150" t="s">
        <v>805</v>
      </c>
      <c r="F316" s="181" t="s">
        <v>1316</v>
      </c>
      <c r="I316" s="182"/>
      <c r="L316" s="31"/>
      <c r="M316" s="183"/>
      <c r="T316" s="55"/>
      <c r="AT316" s="16" t="s">
        <v>805</v>
      </c>
      <c r="AU316" s="16" t="s">
        <v>85</v>
      </c>
    </row>
    <row r="317" spans="2:65" s="1" customFormat="1" ht="78" customHeight="1">
      <c r="B317" s="31"/>
      <c r="C317" s="125" t="s">
        <v>331</v>
      </c>
      <c r="D317" s="125" t="s">
        <v>171</v>
      </c>
      <c r="E317" s="126" t="s">
        <v>1317</v>
      </c>
      <c r="F317" s="127" t="s">
        <v>1318</v>
      </c>
      <c r="G317" s="128" t="s">
        <v>594</v>
      </c>
      <c r="H317" s="129">
        <v>54</v>
      </c>
      <c r="I317" s="130"/>
      <c r="J317" s="131">
        <f>ROUND(I317*H317,2)</f>
        <v>0</v>
      </c>
      <c r="K317" s="127" t="s">
        <v>1</v>
      </c>
      <c r="L317" s="31"/>
      <c r="M317" s="132" t="s">
        <v>1</v>
      </c>
      <c r="N317" s="133" t="s">
        <v>40</v>
      </c>
      <c r="P317" s="134">
        <f>O317*H317</f>
        <v>0</v>
      </c>
      <c r="Q317" s="134">
        <v>0</v>
      </c>
      <c r="R317" s="134">
        <f>Q317*H317</f>
        <v>0</v>
      </c>
      <c r="S317" s="134">
        <v>0</v>
      </c>
      <c r="T317" s="135">
        <f>S317*H317</f>
        <v>0</v>
      </c>
      <c r="AR317" s="136" t="s">
        <v>198</v>
      </c>
      <c r="AT317" s="136" t="s">
        <v>171</v>
      </c>
      <c r="AU317" s="136" t="s">
        <v>85</v>
      </c>
      <c r="AY317" s="16" t="s">
        <v>170</v>
      </c>
      <c r="BE317" s="137">
        <f>IF(N317="základní",J317,0)</f>
        <v>0</v>
      </c>
      <c r="BF317" s="137">
        <f>IF(N317="snížená",J317,0)</f>
        <v>0</v>
      </c>
      <c r="BG317" s="137">
        <f>IF(N317="zákl. přenesená",J317,0)</f>
        <v>0</v>
      </c>
      <c r="BH317" s="137">
        <f>IF(N317="sníž. přenesená",J317,0)</f>
        <v>0</v>
      </c>
      <c r="BI317" s="137">
        <f>IF(N317="nulová",J317,0)</f>
        <v>0</v>
      </c>
      <c r="BJ317" s="16" t="s">
        <v>83</v>
      </c>
      <c r="BK317" s="137">
        <f>ROUND(I317*H317,2)</f>
        <v>0</v>
      </c>
      <c r="BL317" s="16" t="s">
        <v>198</v>
      </c>
      <c r="BM317" s="136" t="s">
        <v>1319</v>
      </c>
    </row>
    <row r="318" spans="2:65" s="1" customFormat="1" ht="63">
      <c r="B318" s="31"/>
      <c r="D318" s="150" t="s">
        <v>805</v>
      </c>
      <c r="F318" s="181" t="s">
        <v>1320</v>
      </c>
      <c r="I318" s="182"/>
      <c r="L318" s="31"/>
      <c r="M318" s="183"/>
      <c r="T318" s="55"/>
      <c r="AT318" s="16" t="s">
        <v>805</v>
      </c>
      <c r="AU318" s="16" t="s">
        <v>85</v>
      </c>
    </row>
    <row r="319" spans="2:65" s="12" customFormat="1" ht="10.199999999999999">
      <c r="B319" s="149"/>
      <c r="D319" s="150" t="s">
        <v>601</v>
      </c>
      <c r="E319" s="151" t="s">
        <v>1</v>
      </c>
      <c r="F319" s="152" t="s">
        <v>1321</v>
      </c>
      <c r="H319" s="153">
        <v>54</v>
      </c>
      <c r="I319" s="154"/>
      <c r="L319" s="149"/>
      <c r="M319" s="155"/>
      <c r="T319" s="156"/>
      <c r="AT319" s="151" t="s">
        <v>601</v>
      </c>
      <c r="AU319" s="151" t="s">
        <v>85</v>
      </c>
      <c r="AV319" s="12" t="s">
        <v>85</v>
      </c>
      <c r="AW319" s="12" t="s">
        <v>31</v>
      </c>
      <c r="AX319" s="12" t="s">
        <v>83</v>
      </c>
      <c r="AY319" s="151" t="s">
        <v>170</v>
      </c>
    </row>
    <row r="320" spans="2:65" s="1" customFormat="1" ht="78" customHeight="1">
      <c r="B320" s="31"/>
      <c r="C320" s="125" t="s">
        <v>499</v>
      </c>
      <c r="D320" s="125" t="s">
        <v>171</v>
      </c>
      <c r="E320" s="126" t="s">
        <v>1322</v>
      </c>
      <c r="F320" s="127" t="s">
        <v>1318</v>
      </c>
      <c r="G320" s="128" t="s">
        <v>594</v>
      </c>
      <c r="H320" s="129">
        <v>36</v>
      </c>
      <c r="I320" s="130"/>
      <c r="J320" s="131">
        <f>ROUND(I320*H320,2)</f>
        <v>0</v>
      </c>
      <c r="K320" s="127" t="s">
        <v>1</v>
      </c>
      <c r="L320" s="31"/>
      <c r="M320" s="132" t="s">
        <v>1</v>
      </c>
      <c r="N320" s="133" t="s">
        <v>40</v>
      </c>
      <c r="P320" s="134">
        <f>O320*H320</f>
        <v>0</v>
      </c>
      <c r="Q320" s="134">
        <v>0</v>
      </c>
      <c r="R320" s="134">
        <f>Q320*H320</f>
        <v>0</v>
      </c>
      <c r="S320" s="134">
        <v>0</v>
      </c>
      <c r="T320" s="135">
        <f>S320*H320</f>
        <v>0</v>
      </c>
      <c r="AR320" s="136" t="s">
        <v>198</v>
      </c>
      <c r="AT320" s="136" t="s">
        <v>171</v>
      </c>
      <c r="AU320" s="136" t="s">
        <v>85</v>
      </c>
      <c r="AY320" s="16" t="s">
        <v>170</v>
      </c>
      <c r="BE320" s="137">
        <f>IF(N320="základní",J320,0)</f>
        <v>0</v>
      </c>
      <c r="BF320" s="137">
        <f>IF(N320="snížená",J320,0)</f>
        <v>0</v>
      </c>
      <c r="BG320" s="137">
        <f>IF(N320="zákl. přenesená",J320,0)</f>
        <v>0</v>
      </c>
      <c r="BH320" s="137">
        <f>IF(N320="sníž. přenesená",J320,0)</f>
        <v>0</v>
      </c>
      <c r="BI320" s="137">
        <f>IF(N320="nulová",J320,0)</f>
        <v>0</v>
      </c>
      <c r="BJ320" s="16" t="s">
        <v>83</v>
      </c>
      <c r="BK320" s="137">
        <f>ROUND(I320*H320,2)</f>
        <v>0</v>
      </c>
      <c r="BL320" s="16" t="s">
        <v>198</v>
      </c>
      <c r="BM320" s="136" t="s">
        <v>1323</v>
      </c>
    </row>
    <row r="321" spans="2:65" s="1" customFormat="1" ht="63">
      <c r="B321" s="31"/>
      <c r="D321" s="150" t="s">
        <v>805</v>
      </c>
      <c r="F321" s="181" t="s">
        <v>1324</v>
      </c>
      <c r="I321" s="182"/>
      <c r="L321" s="31"/>
      <c r="M321" s="183"/>
      <c r="T321" s="55"/>
      <c r="AT321" s="16" t="s">
        <v>805</v>
      </c>
      <c r="AU321" s="16" t="s">
        <v>85</v>
      </c>
    </row>
    <row r="322" spans="2:65" s="12" customFormat="1" ht="10.199999999999999">
      <c r="B322" s="149"/>
      <c r="D322" s="150" t="s">
        <v>601</v>
      </c>
      <c r="E322" s="151" t="s">
        <v>1</v>
      </c>
      <c r="F322" s="152" t="s">
        <v>1325</v>
      </c>
      <c r="H322" s="153">
        <v>36</v>
      </c>
      <c r="I322" s="154"/>
      <c r="L322" s="149"/>
      <c r="M322" s="155"/>
      <c r="T322" s="156"/>
      <c r="AT322" s="151" t="s">
        <v>601</v>
      </c>
      <c r="AU322" s="151" t="s">
        <v>85</v>
      </c>
      <c r="AV322" s="12" t="s">
        <v>85</v>
      </c>
      <c r="AW322" s="12" t="s">
        <v>31</v>
      </c>
      <c r="AX322" s="12" t="s">
        <v>83</v>
      </c>
      <c r="AY322" s="151" t="s">
        <v>170</v>
      </c>
    </row>
    <row r="323" spans="2:65" s="1" customFormat="1" ht="16.5" customHeight="1">
      <c r="B323" s="31"/>
      <c r="C323" s="125" t="s">
        <v>334</v>
      </c>
      <c r="D323" s="125" t="s">
        <v>171</v>
      </c>
      <c r="E323" s="126" t="s">
        <v>1326</v>
      </c>
      <c r="F323" s="127" t="s">
        <v>1327</v>
      </c>
      <c r="G323" s="128" t="s">
        <v>594</v>
      </c>
      <c r="H323" s="129">
        <v>1</v>
      </c>
      <c r="I323" s="130"/>
      <c r="J323" s="131">
        <f>ROUND(I323*H323,2)</f>
        <v>0</v>
      </c>
      <c r="K323" s="127" t="s">
        <v>1</v>
      </c>
      <c r="L323" s="31"/>
      <c r="M323" s="132" t="s">
        <v>1</v>
      </c>
      <c r="N323" s="133" t="s">
        <v>40</v>
      </c>
      <c r="P323" s="134">
        <f>O323*H323</f>
        <v>0</v>
      </c>
      <c r="Q323" s="134">
        <v>0</v>
      </c>
      <c r="R323" s="134">
        <f>Q323*H323</f>
        <v>0</v>
      </c>
      <c r="S323" s="134">
        <v>0</v>
      </c>
      <c r="T323" s="135">
        <f>S323*H323</f>
        <v>0</v>
      </c>
      <c r="AR323" s="136" t="s">
        <v>198</v>
      </c>
      <c r="AT323" s="136" t="s">
        <v>171</v>
      </c>
      <c r="AU323" s="136" t="s">
        <v>85</v>
      </c>
      <c r="AY323" s="16" t="s">
        <v>170</v>
      </c>
      <c r="BE323" s="137">
        <f>IF(N323="základní",J323,0)</f>
        <v>0</v>
      </c>
      <c r="BF323" s="137">
        <f>IF(N323="snížená",J323,0)</f>
        <v>0</v>
      </c>
      <c r="BG323" s="137">
        <f>IF(N323="zákl. přenesená",J323,0)</f>
        <v>0</v>
      </c>
      <c r="BH323" s="137">
        <f>IF(N323="sníž. přenesená",J323,0)</f>
        <v>0</v>
      </c>
      <c r="BI323" s="137">
        <f>IF(N323="nulová",J323,0)</f>
        <v>0</v>
      </c>
      <c r="BJ323" s="16" t="s">
        <v>83</v>
      </c>
      <c r="BK323" s="137">
        <f>ROUND(I323*H323,2)</f>
        <v>0</v>
      </c>
      <c r="BL323" s="16" t="s">
        <v>198</v>
      </c>
      <c r="BM323" s="136" t="s">
        <v>1328</v>
      </c>
    </row>
    <row r="324" spans="2:65" s="1" customFormat="1" ht="54">
      <c r="B324" s="31"/>
      <c r="D324" s="150" t="s">
        <v>805</v>
      </c>
      <c r="F324" s="181" t="s">
        <v>1329</v>
      </c>
      <c r="I324" s="182"/>
      <c r="L324" s="31"/>
      <c r="M324" s="183"/>
      <c r="T324" s="55"/>
      <c r="AT324" s="16" t="s">
        <v>805</v>
      </c>
      <c r="AU324" s="16" t="s">
        <v>85</v>
      </c>
    </row>
    <row r="325" spans="2:65" s="1" customFormat="1" ht="37.799999999999997" customHeight="1">
      <c r="B325" s="31"/>
      <c r="C325" s="125" t="s">
        <v>506</v>
      </c>
      <c r="D325" s="125" t="s">
        <v>171</v>
      </c>
      <c r="E325" s="126" t="s">
        <v>1330</v>
      </c>
      <c r="F325" s="127" t="s">
        <v>1331</v>
      </c>
      <c r="G325" s="128" t="s">
        <v>594</v>
      </c>
      <c r="H325" s="129">
        <v>2</v>
      </c>
      <c r="I325" s="130"/>
      <c r="J325" s="131">
        <f>ROUND(I325*H325,2)</f>
        <v>0</v>
      </c>
      <c r="K325" s="127" t="s">
        <v>1</v>
      </c>
      <c r="L325" s="31"/>
      <c r="M325" s="132" t="s">
        <v>1</v>
      </c>
      <c r="N325" s="133" t="s">
        <v>40</v>
      </c>
      <c r="P325" s="134">
        <f>O325*H325</f>
        <v>0</v>
      </c>
      <c r="Q325" s="134">
        <v>0</v>
      </c>
      <c r="R325" s="134">
        <f>Q325*H325</f>
        <v>0</v>
      </c>
      <c r="S325" s="134">
        <v>0</v>
      </c>
      <c r="T325" s="135">
        <f>S325*H325</f>
        <v>0</v>
      </c>
      <c r="AR325" s="136" t="s">
        <v>198</v>
      </c>
      <c r="AT325" s="136" t="s">
        <v>171</v>
      </c>
      <c r="AU325" s="136" t="s">
        <v>85</v>
      </c>
      <c r="AY325" s="16" t="s">
        <v>170</v>
      </c>
      <c r="BE325" s="137">
        <f>IF(N325="základní",J325,0)</f>
        <v>0</v>
      </c>
      <c r="BF325" s="137">
        <f>IF(N325="snížená",J325,0)</f>
        <v>0</v>
      </c>
      <c r="BG325" s="137">
        <f>IF(N325="zákl. přenesená",J325,0)</f>
        <v>0</v>
      </c>
      <c r="BH325" s="137">
        <f>IF(N325="sníž. přenesená",J325,0)</f>
        <v>0</v>
      </c>
      <c r="BI325" s="137">
        <f>IF(N325="nulová",J325,0)</f>
        <v>0</v>
      </c>
      <c r="BJ325" s="16" t="s">
        <v>83</v>
      </c>
      <c r="BK325" s="137">
        <f>ROUND(I325*H325,2)</f>
        <v>0</v>
      </c>
      <c r="BL325" s="16" t="s">
        <v>198</v>
      </c>
      <c r="BM325" s="136" t="s">
        <v>1332</v>
      </c>
    </row>
    <row r="326" spans="2:65" s="1" customFormat="1" ht="54">
      <c r="B326" s="31"/>
      <c r="D326" s="150" t="s">
        <v>805</v>
      </c>
      <c r="F326" s="181" t="s">
        <v>1333</v>
      </c>
      <c r="I326" s="182"/>
      <c r="L326" s="31"/>
      <c r="M326" s="183"/>
      <c r="T326" s="55"/>
      <c r="AT326" s="16" t="s">
        <v>805</v>
      </c>
      <c r="AU326" s="16" t="s">
        <v>85</v>
      </c>
    </row>
    <row r="327" spans="2:65" s="1" customFormat="1" ht="49.05" customHeight="1">
      <c r="B327" s="31"/>
      <c r="C327" s="125" t="s">
        <v>338</v>
      </c>
      <c r="D327" s="125" t="s">
        <v>171</v>
      </c>
      <c r="E327" s="126" t="s">
        <v>1334</v>
      </c>
      <c r="F327" s="127" t="s">
        <v>1335</v>
      </c>
      <c r="G327" s="128" t="s">
        <v>594</v>
      </c>
      <c r="H327" s="129">
        <v>8</v>
      </c>
      <c r="I327" s="130"/>
      <c r="J327" s="131">
        <f t="shared" ref="J327:J332" si="10">ROUND(I327*H327,2)</f>
        <v>0</v>
      </c>
      <c r="K327" s="127" t="s">
        <v>1</v>
      </c>
      <c r="L327" s="31"/>
      <c r="M327" s="132" t="s">
        <v>1</v>
      </c>
      <c r="N327" s="133" t="s">
        <v>40</v>
      </c>
      <c r="P327" s="134">
        <f t="shared" ref="P327:P332" si="11">O327*H327</f>
        <v>0</v>
      </c>
      <c r="Q327" s="134">
        <v>0</v>
      </c>
      <c r="R327" s="134">
        <f t="shared" ref="R327:R332" si="12">Q327*H327</f>
        <v>0</v>
      </c>
      <c r="S327" s="134">
        <v>0</v>
      </c>
      <c r="T327" s="135">
        <f t="shared" ref="T327:T332" si="13">S327*H327</f>
        <v>0</v>
      </c>
      <c r="AR327" s="136" t="s">
        <v>198</v>
      </c>
      <c r="AT327" s="136" t="s">
        <v>171</v>
      </c>
      <c r="AU327" s="136" t="s">
        <v>85</v>
      </c>
      <c r="AY327" s="16" t="s">
        <v>170</v>
      </c>
      <c r="BE327" s="137">
        <f t="shared" ref="BE327:BE332" si="14">IF(N327="základní",J327,0)</f>
        <v>0</v>
      </c>
      <c r="BF327" s="137">
        <f t="shared" ref="BF327:BF332" si="15">IF(N327="snížená",J327,0)</f>
        <v>0</v>
      </c>
      <c r="BG327" s="137">
        <f t="shared" ref="BG327:BG332" si="16">IF(N327="zákl. přenesená",J327,0)</f>
        <v>0</v>
      </c>
      <c r="BH327" s="137">
        <f t="shared" ref="BH327:BH332" si="17">IF(N327="sníž. přenesená",J327,0)</f>
        <v>0</v>
      </c>
      <c r="BI327" s="137">
        <f t="shared" ref="BI327:BI332" si="18">IF(N327="nulová",J327,0)</f>
        <v>0</v>
      </c>
      <c r="BJ327" s="16" t="s">
        <v>83</v>
      </c>
      <c r="BK327" s="137">
        <f t="shared" ref="BK327:BK332" si="19">ROUND(I327*H327,2)</f>
        <v>0</v>
      </c>
      <c r="BL327" s="16" t="s">
        <v>198</v>
      </c>
      <c r="BM327" s="136" t="s">
        <v>1336</v>
      </c>
    </row>
    <row r="328" spans="2:65" s="1" customFormat="1" ht="55.5" customHeight="1">
      <c r="B328" s="31"/>
      <c r="C328" s="125" t="s">
        <v>515</v>
      </c>
      <c r="D328" s="125" t="s">
        <v>171</v>
      </c>
      <c r="E328" s="126" t="s">
        <v>1337</v>
      </c>
      <c r="F328" s="127" t="s">
        <v>1338</v>
      </c>
      <c r="G328" s="128" t="s">
        <v>594</v>
      </c>
      <c r="H328" s="129">
        <v>1</v>
      </c>
      <c r="I328" s="130"/>
      <c r="J328" s="131">
        <f t="shared" si="10"/>
        <v>0</v>
      </c>
      <c r="K328" s="127" t="s">
        <v>1</v>
      </c>
      <c r="L328" s="31"/>
      <c r="M328" s="132" t="s">
        <v>1</v>
      </c>
      <c r="N328" s="133" t="s">
        <v>40</v>
      </c>
      <c r="P328" s="134">
        <f t="shared" si="11"/>
        <v>0</v>
      </c>
      <c r="Q328" s="134">
        <v>0</v>
      </c>
      <c r="R328" s="134">
        <f t="shared" si="12"/>
        <v>0</v>
      </c>
      <c r="S328" s="134">
        <v>0</v>
      </c>
      <c r="T328" s="135">
        <f t="shared" si="13"/>
        <v>0</v>
      </c>
      <c r="AR328" s="136" t="s">
        <v>198</v>
      </c>
      <c r="AT328" s="136" t="s">
        <v>171</v>
      </c>
      <c r="AU328" s="136" t="s">
        <v>85</v>
      </c>
      <c r="AY328" s="16" t="s">
        <v>170</v>
      </c>
      <c r="BE328" s="137">
        <f t="shared" si="14"/>
        <v>0</v>
      </c>
      <c r="BF328" s="137">
        <f t="shared" si="15"/>
        <v>0</v>
      </c>
      <c r="BG328" s="137">
        <f t="shared" si="16"/>
        <v>0</v>
      </c>
      <c r="BH328" s="137">
        <f t="shared" si="17"/>
        <v>0</v>
      </c>
      <c r="BI328" s="137">
        <f t="shared" si="18"/>
        <v>0</v>
      </c>
      <c r="BJ328" s="16" t="s">
        <v>83</v>
      </c>
      <c r="BK328" s="137">
        <f t="shared" si="19"/>
        <v>0</v>
      </c>
      <c r="BL328" s="16" t="s">
        <v>198</v>
      </c>
      <c r="BM328" s="136" t="s">
        <v>1339</v>
      </c>
    </row>
    <row r="329" spans="2:65" s="1" customFormat="1" ht="55.5" customHeight="1">
      <c r="B329" s="31"/>
      <c r="C329" s="125" t="s">
        <v>343</v>
      </c>
      <c r="D329" s="125" t="s">
        <v>171</v>
      </c>
      <c r="E329" s="126" t="s">
        <v>1340</v>
      </c>
      <c r="F329" s="127" t="s">
        <v>1341</v>
      </c>
      <c r="G329" s="128" t="s">
        <v>594</v>
      </c>
      <c r="H329" s="129">
        <v>1</v>
      </c>
      <c r="I329" s="130"/>
      <c r="J329" s="131">
        <f t="shared" si="10"/>
        <v>0</v>
      </c>
      <c r="K329" s="127" t="s">
        <v>1</v>
      </c>
      <c r="L329" s="31"/>
      <c r="M329" s="132" t="s">
        <v>1</v>
      </c>
      <c r="N329" s="133" t="s">
        <v>40</v>
      </c>
      <c r="P329" s="134">
        <f t="shared" si="11"/>
        <v>0</v>
      </c>
      <c r="Q329" s="134">
        <v>0</v>
      </c>
      <c r="R329" s="134">
        <f t="shared" si="12"/>
        <v>0</v>
      </c>
      <c r="S329" s="134">
        <v>0</v>
      </c>
      <c r="T329" s="135">
        <f t="shared" si="13"/>
        <v>0</v>
      </c>
      <c r="AR329" s="136" t="s">
        <v>198</v>
      </c>
      <c r="AT329" s="136" t="s">
        <v>171</v>
      </c>
      <c r="AU329" s="136" t="s">
        <v>85</v>
      </c>
      <c r="AY329" s="16" t="s">
        <v>170</v>
      </c>
      <c r="BE329" s="137">
        <f t="shared" si="14"/>
        <v>0</v>
      </c>
      <c r="BF329" s="137">
        <f t="shared" si="15"/>
        <v>0</v>
      </c>
      <c r="BG329" s="137">
        <f t="shared" si="16"/>
        <v>0</v>
      </c>
      <c r="BH329" s="137">
        <f t="shared" si="17"/>
        <v>0</v>
      </c>
      <c r="BI329" s="137">
        <f t="shared" si="18"/>
        <v>0</v>
      </c>
      <c r="BJ329" s="16" t="s">
        <v>83</v>
      </c>
      <c r="BK329" s="137">
        <f t="shared" si="19"/>
        <v>0</v>
      </c>
      <c r="BL329" s="16" t="s">
        <v>198</v>
      </c>
      <c r="BM329" s="136" t="s">
        <v>1342</v>
      </c>
    </row>
    <row r="330" spans="2:65" s="1" customFormat="1" ht="24.15" customHeight="1">
      <c r="B330" s="31"/>
      <c r="C330" s="125" t="s">
        <v>522</v>
      </c>
      <c r="D330" s="125" t="s">
        <v>171</v>
      </c>
      <c r="E330" s="126" t="s">
        <v>1343</v>
      </c>
      <c r="F330" s="127" t="s">
        <v>1344</v>
      </c>
      <c r="G330" s="128" t="s">
        <v>594</v>
      </c>
      <c r="H330" s="129">
        <v>3</v>
      </c>
      <c r="I330" s="130"/>
      <c r="J330" s="131">
        <f t="shared" si="10"/>
        <v>0</v>
      </c>
      <c r="K330" s="127" t="s">
        <v>1</v>
      </c>
      <c r="L330" s="31"/>
      <c r="M330" s="132" t="s">
        <v>1</v>
      </c>
      <c r="N330" s="133" t="s">
        <v>40</v>
      </c>
      <c r="P330" s="134">
        <f t="shared" si="11"/>
        <v>0</v>
      </c>
      <c r="Q330" s="134">
        <v>0</v>
      </c>
      <c r="R330" s="134">
        <f t="shared" si="12"/>
        <v>0</v>
      </c>
      <c r="S330" s="134">
        <v>0</v>
      </c>
      <c r="T330" s="135">
        <f t="shared" si="13"/>
        <v>0</v>
      </c>
      <c r="AR330" s="136" t="s">
        <v>198</v>
      </c>
      <c r="AT330" s="136" t="s">
        <v>171</v>
      </c>
      <c r="AU330" s="136" t="s">
        <v>85</v>
      </c>
      <c r="AY330" s="16" t="s">
        <v>170</v>
      </c>
      <c r="BE330" s="137">
        <f t="shared" si="14"/>
        <v>0</v>
      </c>
      <c r="BF330" s="137">
        <f t="shared" si="15"/>
        <v>0</v>
      </c>
      <c r="BG330" s="137">
        <f t="shared" si="16"/>
        <v>0</v>
      </c>
      <c r="BH330" s="137">
        <f t="shared" si="17"/>
        <v>0</v>
      </c>
      <c r="BI330" s="137">
        <f t="shared" si="18"/>
        <v>0</v>
      </c>
      <c r="BJ330" s="16" t="s">
        <v>83</v>
      </c>
      <c r="BK330" s="137">
        <f t="shared" si="19"/>
        <v>0</v>
      </c>
      <c r="BL330" s="16" t="s">
        <v>198</v>
      </c>
      <c r="BM330" s="136" t="s">
        <v>1345</v>
      </c>
    </row>
    <row r="331" spans="2:65" s="1" customFormat="1" ht="24.15" customHeight="1">
      <c r="B331" s="31"/>
      <c r="C331" s="125" t="s">
        <v>347</v>
      </c>
      <c r="D331" s="125" t="s">
        <v>171</v>
      </c>
      <c r="E331" s="126" t="s">
        <v>1346</v>
      </c>
      <c r="F331" s="127" t="s">
        <v>1347</v>
      </c>
      <c r="G331" s="128" t="s">
        <v>594</v>
      </c>
      <c r="H331" s="129">
        <v>3</v>
      </c>
      <c r="I331" s="130"/>
      <c r="J331" s="131">
        <f t="shared" si="10"/>
        <v>0</v>
      </c>
      <c r="K331" s="127" t="s">
        <v>1</v>
      </c>
      <c r="L331" s="31"/>
      <c r="M331" s="132" t="s">
        <v>1</v>
      </c>
      <c r="N331" s="133" t="s">
        <v>40</v>
      </c>
      <c r="P331" s="134">
        <f t="shared" si="11"/>
        <v>0</v>
      </c>
      <c r="Q331" s="134">
        <v>0</v>
      </c>
      <c r="R331" s="134">
        <f t="shared" si="12"/>
        <v>0</v>
      </c>
      <c r="S331" s="134">
        <v>0</v>
      </c>
      <c r="T331" s="135">
        <f t="shared" si="13"/>
        <v>0</v>
      </c>
      <c r="AR331" s="136" t="s">
        <v>198</v>
      </c>
      <c r="AT331" s="136" t="s">
        <v>171</v>
      </c>
      <c r="AU331" s="136" t="s">
        <v>85</v>
      </c>
      <c r="AY331" s="16" t="s">
        <v>170</v>
      </c>
      <c r="BE331" s="137">
        <f t="shared" si="14"/>
        <v>0</v>
      </c>
      <c r="BF331" s="137">
        <f t="shared" si="15"/>
        <v>0</v>
      </c>
      <c r="BG331" s="137">
        <f t="shared" si="16"/>
        <v>0</v>
      </c>
      <c r="BH331" s="137">
        <f t="shared" si="17"/>
        <v>0</v>
      </c>
      <c r="BI331" s="137">
        <f t="shared" si="18"/>
        <v>0</v>
      </c>
      <c r="BJ331" s="16" t="s">
        <v>83</v>
      </c>
      <c r="BK331" s="137">
        <f t="shared" si="19"/>
        <v>0</v>
      </c>
      <c r="BL331" s="16" t="s">
        <v>198</v>
      </c>
      <c r="BM331" s="136" t="s">
        <v>1348</v>
      </c>
    </row>
    <row r="332" spans="2:65" s="1" customFormat="1" ht="21.75" customHeight="1">
      <c r="B332" s="31"/>
      <c r="C332" s="125" t="s">
        <v>529</v>
      </c>
      <c r="D332" s="125" t="s">
        <v>171</v>
      </c>
      <c r="E332" s="126" t="s">
        <v>1349</v>
      </c>
      <c r="F332" s="127" t="s">
        <v>1350</v>
      </c>
      <c r="G332" s="128" t="s">
        <v>594</v>
      </c>
      <c r="H332" s="129">
        <v>1</v>
      </c>
      <c r="I332" s="130"/>
      <c r="J332" s="131">
        <f t="shared" si="10"/>
        <v>0</v>
      </c>
      <c r="K332" s="127" t="s">
        <v>1</v>
      </c>
      <c r="L332" s="31"/>
      <c r="M332" s="132" t="s">
        <v>1</v>
      </c>
      <c r="N332" s="133" t="s">
        <v>40</v>
      </c>
      <c r="P332" s="134">
        <f t="shared" si="11"/>
        <v>0</v>
      </c>
      <c r="Q332" s="134">
        <v>0</v>
      </c>
      <c r="R332" s="134">
        <f t="shared" si="12"/>
        <v>0</v>
      </c>
      <c r="S332" s="134">
        <v>0</v>
      </c>
      <c r="T332" s="135">
        <f t="shared" si="13"/>
        <v>0</v>
      </c>
      <c r="AR332" s="136" t="s">
        <v>198</v>
      </c>
      <c r="AT332" s="136" t="s">
        <v>171</v>
      </c>
      <c r="AU332" s="136" t="s">
        <v>85</v>
      </c>
      <c r="AY332" s="16" t="s">
        <v>170</v>
      </c>
      <c r="BE332" s="137">
        <f t="shared" si="14"/>
        <v>0</v>
      </c>
      <c r="BF332" s="137">
        <f t="shared" si="15"/>
        <v>0</v>
      </c>
      <c r="BG332" s="137">
        <f t="shared" si="16"/>
        <v>0</v>
      </c>
      <c r="BH332" s="137">
        <f t="shared" si="17"/>
        <v>0</v>
      </c>
      <c r="BI332" s="137">
        <f t="shared" si="18"/>
        <v>0</v>
      </c>
      <c r="BJ332" s="16" t="s">
        <v>83</v>
      </c>
      <c r="BK332" s="137">
        <f t="shared" si="19"/>
        <v>0</v>
      </c>
      <c r="BL332" s="16" t="s">
        <v>198</v>
      </c>
      <c r="BM332" s="136" t="s">
        <v>1351</v>
      </c>
    </row>
    <row r="333" spans="2:65" s="1" customFormat="1" ht="18">
      <c r="B333" s="31"/>
      <c r="D333" s="150" t="s">
        <v>805</v>
      </c>
      <c r="F333" s="181" t="s">
        <v>1352</v>
      </c>
      <c r="I333" s="182"/>
      <c r="L333" s="31"/>
      <c r="M333" s="183"/>
      <c r="T333" s="55"/>
      <c r="AT333" s="16" t="s">
        <v>805</v>
      </c>
      <c r="AU333" s="16" t="s">
        <v>85</v>
      </c>
    </row>
    <row r="334" spans="2:65" s="1" customFormat="1" ht="37.799999999999997" customHeight="1">
      <c r="B334" s="31"/>
      <c r="C334" s="125" t="s">
        <v>350</v>
      </c>
      <c r="D334" s="125" t="s">
        <v>171</v>
      </c>
      <c r="E334" s="126" t="s">
        <v>1353</v>
      </c>
      <c r="F334" s="127" t="s">
        <v>1354</v>
      </c>
      <c r="G334" s="128" t="s">
        <v>594</v>
      </c>
      <c r="H334" s="129">
        <v>2</v>
      </c>
      <c r="I334" s="130"/>
      <c r="J334" s="131">
        <f>ROUND(I334*H334,2)</f>
        <v>0</v>
      </c>
      <c r="K334" s="127" t="s">
        <v>1</v>
      </c>
      <c r="L334" s="31"/>
      <c r="M334" s="132" t="s">
        <v>1</v>
      </c>
      <c r="N334" s="133" t="s">
        <v>40</v>
      </c>
      <c r="P334" s="134">
        <f>O334*H334</f>
        <v>0</v>
      </c>
      <c r="Q334" s="134">
        <v>0</v>
      </c>
      <c r="R334" s="134">
        <f>Q334*H334</f>
        <v>0</v>
      </c>
      <c r="S334" s="134">
        <v>0</v>
      </c>
      <c r="T334" s="135">
        <f>S334*H334</f>
        <v>0</v>
      </c>
      <c r="AR334" s="136" t="s">
        <v>198</v>
      </c>
      <c r="AT334" s="136" t="s">
        <v>171</v>
      </c>
      <c r="AU334" s="136" t="s">
        <v>85</v>
      </c>
      <c r="AY334" s="16" t="s">
        <v>170</v>
      </c>
      <c r="BE334" s="137">
        <f>IF(N334="základní",J334,0)</f>
        <v>0</v>
      </c>
      <c r="BF334" s="137">
        <f>IF(N334="snížená",J334,0)</f>
        <v>0</v>
      </c>
      <c r="BG334" s="137">
        <f>IF(N334="zákl. přenesená",J334,0)</f>
        <v>0</v>
      </c>
      <c r="BH334" s="137">
        <f>IF(N334="sníž. přenesená",J334,0)</f>
        <v>0</v>
      </c>
      <c r="BI334" s="137">
        <f>IF(N334="nulová",J334,0)</f>
        <v>0</v>
      </c>
      <c r="BJ334" s="16" t="s">
        <v>83</v>
      </c>
      <c r="BK334" s="137">
        <f>ROUND(I334*H334,2)</f>
        <v>0</v>
      </c>
      <c r="BL334" s="16" t="s">
        <v>198</v>
      </c>
      <c r="BM334" s="136" t="s">
        <v>1355</v>
      </c>
    </row>
    <row r="335" spans="2:65" s="1" customFormat="1" ht="18">
      <c r="B335" s="31"/>
      <c r="D335" s="150" t="s">
        <v>805</v>
      </c>
      <c r="F335" s="181" t="s">
        <v>1356</v>
      </c>
      <c r="I335" s="182"/>
      <c r="L335" s="31"/>
      <c r="M335" s="183"/>
      <c r="T335" s="55"/>
      <c r="AT335" s="16" t="s">
        <v>805</v>
      </c>
      <c r="AU335" s="16" t="s">
        <v>85</v>
      </c>
    </row>
    <row r="336" spans="2:65" s="1" customFormat="1" ht="24.15" customHeight="1">
      <c r="B336" s="31"/>
      <c r="C336" s="125" t="s">
        <v>538</v>
      </c>
      <c r="D336" s="125" t="s">
        <v>171</v>
      </c>
      <c r="E336" s="126" t="s">
        <v>1357</v>
      </c>
      <c r="F336" s="127" t="s">
        <v>1358</v>
      </c>
      <c r="G336" s="128" t="s">
        <v>594</v>
      </c>
      <c r="H336" s="129">
        <v>1</v>
      </c>
      <c r="I336" s="130"/>
      <c r="J336" s="131">
        <f>ROUND(I336*H336,2)</f>
        <v>0</v>
      </c>
      <c r="K336" s="127" t="s">
        <v>1</v>
      </c>
      <c r="L336" s="31"/>
      <c r="M336" s="132" t="s">
        <v>1</v>
      </c>
      <c r="N336" s="133" t="s">
        <v>40</v>
      </c>
      <c r="P336" s="134">
        <f>O336*H336</f>
        <v>0</v>
      </c>
      <c r="Q336" s="134">
        <v>0</v>
      </c>
      <c r="R336" s="134">
        <f>Q336*H336</f>
        <v>0</v>
      </c>
      <c r="S336" s="134">
        <v>0</v>
      </c>
      <c r="T336" s="135">
        <f>S336*H336</f>
        <v>0</v>
      </c>
      <c r="AR336" s="136" t="s">
        <v>198</v>
      </c>
      <c r="AT336" s="136" t="s">
        <v>171</v>
      </c>
      <c r="AU336" s="136" t="s">
        <v>85</v>
      </c>
      <c r="AY336" s="16" t="s">
        <v>170</v>
      </c>
      <c r="BE336" s="137">
        <f>IF(N336="základní",J336,0)</f>
        <v>0</v>
      </c>
      <c r="BF336" s="137">
        <f>IF(N336="snížená",J336,0)</f>
        <v>0</v>
      </c>
      <c r="BG336" s="137">
        <f>IF(N336="zákl. přenesená",J336,0)</f>
        <v>0</v>
      </c>
      <c r="BH336" s="137">
        <f>IF(N336="sníž. přenesená",J336,0)</f>
        <v>0</v>
      </c>
      <c r="BI336" s="137">
        <f>IF(N336="nulová",J336,0)</f>
        <v>0</v>
      </c>
      <c r="BJ336" s="16" t="s">
        <v>83</v>
      </c>
      <c r="BK336" s="137">
        <f>ROUND(I336*H336,2)</f>
        <v>0</v>
      </c>
      <c r="BL336" s="16" t="s">
        <v>198</v>
      </c>
      <c r="BM336" s="136" t="s">
        <v>1359</v>
      </c>
    </row>
    <row r="337" spans="2:65" s="1" customFormat="1" ht="18">
      <c r="B337" s="31"/>
      <c r="D337" s="150" t="s">
        <v>805</v>
      </c>
      <c r="F337" s="181" t="s">
        <v>1356</v>
      </c>
      <c r="I337" s="182"/>
      <c r="L337" s="31"/>
      <c r="M337" s="183"/>
      <c r="T337" s="55"/>
      <c r="AT337" s="16" t="s">
        <v>805</v>
      </c>
      <c r="AU337" s="16" t="s">
        <v>85</v>
      </c>
    </row>
    <row r="338" spans="2:65" s="1" customFormat="1" ht="24.15" customHeight="1">
      <c r="B338" s="31"/>
      <c r="C338" s="125" t="s">
        <v>354</v>
      </c>
      <c r="D338" s="125" t="s">
        <v>171</v>
      </c>
      <c r="E338" s="126" t="s">
        <v>1360</v>
      </c>
      <c r="F338" s="127" t="s">
        <v>1361</v>
      </c>
      <c r="G338" s="128" t="s">
        <v>594</v>
      </c>
      <c r="H338" s="129">
        <v>3</v>
      </c>
      <c r="I338" s="130"/>
      <c r="J338" s="131">
        <f>ROUND(I338*H338,2)</f>
        <v>0</v>
      </c>
      <c r="K338" s="127" t="s">
        <v>1</v>
      </c>
      <c r="L338" s="31"/>
      <c r="M338" s="132" t="s">
        <v>1</v>
      </c>
      <c r="N338" s="133" t="s">
        <v>40</v>
      </c>
      <c r="P338" s="134">
        <f>O338*H338</f>
        <v>0</v>
      </c>
      <c r="Q338" s="134">
        <v>0</v>
      </c>
      <c r="R338" s="134">
        <f>Q338*H338</f>
        <v>0</v>
      </c>
      <c r="S338" s="134">
        <v>0</v>
      </c>
      <c r="T338" s="135">
        <f>S338*H338</f>
        <v>0</v>
      </c>
      <c r="AR338" s="136" t="s">
        <v>198</v>
      </c>
      <c r="AT338" s="136" t="s">
        <v>171</v>
      </c>
      <c r="AU338" s="136" t="s">
        <v>85</v>
      </c>
      <c r="AY338" s="16" t="s">
        <v>170</v>
      </c>
      <c r="BE338" s="137">
        <f>IF(N338="základní",J338,0)</f>
        <v>0</v>
      </c>
      <c r="BF338" s="137">
        <f>IF(N338="snížená",J338,0)</f>
        <v>0</v>
      </c>
      <c r="BG338" s="137">
        <f>IF(N338="zákl. přenesená",J338,0)</f>
        <v>0</v>
      </c>
      <c r="BH338" s="137">
        <f>IF(N338="sníž. přenesená",J338,0)</f>
        <v>0</v>
      </c>
      <c r="BI338" s="137">
        <f>IF(N338="nulová",J338,0)</f>
        <v>0</v>
      </c>
      <c r="BJ338" s="16" t="s">
        <v>83</v>
      </c>
      <c r="BK338" s="137">
        <f>ROUND(I338*H338,2)</f>
        <v>0</v>
      </c>
      <c r="BL338" s="16" t="s">
        <v>198</v>
      </c>
      <c r="BM338" s="136" t="s">
        <v>1362</v>
      </c>
    </row>
    <row r="339" spans="2:65" s="1" customFormat="1" ht="18">
      <c r="B339" s="31"/>
      <c r="D339" s="150" t="s">
        <v>805</v>
      </c>
      <c r="F339" s="181" t="s">
        <v>1356</v>
      </c>
      <c r="I339" s="182"/>
      <c r="L339" s="31"/>
      <c r="M339" s="183"/>
      <c r="T339" s="55"/>
      <c r="AT339" s="16" t="s">
        <v>805</v>
      </c>
      <c r="AU339" s="16" t="s">
        <v>85</v>
      </c>
    </row>
    <row r="340" spans="2:65" s="1" customFormat="1" ht="37.799999999999997" customHeight="1">
      <c r="B340" s="31"/>
      <c r="C340" s="125" t="s">
        <v>546</v>
      </c>
      <c r="D340" s="125" t="s">
        <v>171</v>
      </c>
      <c r="E340" s="126" t="s">
        <v>1363</v>
      </c>
      <c r="F340" s="127" t="s">
        <v>1364</v>
      </c>
      <c r="G340" s="128" t="s">
        <v>594</v>
      </c>
      <c r="H340" s="129">
        <v>1</v>
      </c>
      <c r="I340" s="130"/>
      <c r="J340" s="131">
        <f>ROUND(I340*H340,2)</f>
        <v>0</v>
      </c>
      <c r="K340" s="127" t="s">
        <v>1</v>
      </c>
      <c r="L340" s="31"/>
      <c r="M340" s="132" t="s">
        <v>1</v>
      </c>
      <c r="N340" s="133" t="s">
        <v>40</v>
      </c>
      <c r="P340" s="134">
        <f>O340*H340</f>
        <v>0</v>
      </c>
      <c r="Q340" s="134">
        <v>0</v>
      </c>
      <c r="R340" s="134">
        <f>Q340*H340</f>
        <v>0</v>
      </c>
      <c r="S340" s="134">
        <v>0</v>
      </c>
      <c r="T340" s="135">
        <f>S340*H340</f>
        <v>0</v>
      </c>
      <c r="AR340" s="136" t="s">
        <v>198</v>
      </c>
      <c r="AT340" s="136" t="s">
        <v>171</v>
      </c>
      <c r="AU340" s="136" t="s">
        <v>85</v>
      </c>
      <c r="AY340" s="16" t="s">
        <v>170</v>
      </c>
      <c r="BE340" s="137">
        <f>IF(N340="základní",J340,0)</f>
        <v>0</v>
      </c>
      <c r="BF340" s="137">
        <f>IF(N340="snížená",J340,0)</f>
        <v>0</v>
      </c>
      <c r="BG340" s="137">
        <f>IF(N340="zákl. přenesená",J340,0)</f>
        <v>0</v>
      </c>
      <c r="BH340" s="137">
        <f>IF(N340="sníž. přenesená",J340,0)</f>
        <v>0</v>
      </c>
      <c r="BI340" s="137">
        <f>IF(N340="nulová",J340,0)</f>
        <v>0</v>
      </c>
      <c r="BJ340" s="16" t="s">
        <v>83</v>
      </c>
      <c r="BK340" s="137">
        <f>ROUND(I340*H340,2)</f>
        <v>0</v>
      </c>
      <c r="BL340" s="16" t="s">
        <v>198</v>
      </c>
      <c r="BM340" s="136" t="s">
        <v>1365</v>
      </c>
    </row>
    <row r="341" spans="2:65" s="1" customFormat="1" ht="18">
      <c r="B341" s="31"/>
      <c r="D341" s="150" t="s">
        <v>805</v>
      </c>
      <c r="F341" s="181" t="s">
        <v>1366</v>
      </c>
      <c r="I341" s="182"/>
      <c r="L341" s="31"/>
      <c r="M341" s="183"/>
      <c r="T341" s="55"/>
      <c r="AT341" s="16" t="s">
        <v>805</v>
      </c>
      <c r="AU341" s="16" t="s">
        <v>85</v>
      </c>
    </row>
    <row r="342" spans="2:65" s="10" customFormat="1" ht="22.8" customHeight="1">
      <c r="B342" s="115"/>
      <c r="D342" s="116" t="s">
        <v>74</v>
      </c>
      <c r="E342" s="147" t="s">
        <v>1367</v>
      </c>
      <c r="F342" s="147" t="s">
        <v>1368</v>
      </c>
      <c r="I342" s="118"/>
      <c r="J342" s="148">
        <f>BK342</f>
        <v>0</v>
      </c>
      <c r="L342" s="115"/>
      <c r="M342" s="120"/>
      <c r="P342" s="121">
        <f>SUM(P343:P355)</f>
        <v>0</v>
      </c>
      <c r="R342" s="121">
        <f>SUM(R343:R355)</f>
        <v>20.539569999999994</v>
      </c>
      <c r="T342" s="122">
        <f>SUM(T343:T355)</f>
        <v>0</v>
      </c>
      <c r="AR342" s="116" t="s">
        <v>85</v>
      </c>
      <c r="AT342" s="123" t="s">
        <v>74</v>
      </c>
      <c r="AU342" s="123" t="s">
        <v>83</v>
      </c>
      <c r="AY342" s="116" t="s">
        <v>170</v>
      </c>
      <c r="BK342" s="124">
        <f>SUM(BK343:BK355)</f>
        <v>0</v>
      </c>
    </row>
    <row r="343" spans="2:65" s="1" customFormat="1" ht="16.5" customHeight="1">
      <c r="B343" s="31"/>
      <c r="C343" s="125" t="s">
        <v>357</v>
      </c>
      <c r="D343" s="125" t="s">
        <v>171</v>
      </c>
      <c r="E343" s="126" t="s">
        <v>1369</v>
      </c>
      <c r="F343" s="127" t="s">
        <v>1370</v>
      </c>
      <c r="G343" s="128" t="s">
        <v>606</v>
      </c>
      <c r="H343" s="129">
        <v>425</v>
      </c>
      <c r="I343" s="130"/>
      <c r="J343" s="131">
        <f>ROUND(I343*H343,2)</f>
        <v>0</v>
      </c>
      <c r="K343" s="127" t="s">
        <v>632</v>
      </c>
      <c r="L343" s="31"/>
      <c r="M343" s="132" t="s">
        <v>1</v>
      </c>
      <c r="N343" s="133" t="s">
        <v>40</v>
      </c>
      <c r="P343" s="134">
        <f>O343*H343</f>
        <v>0</v>
      </c>
      <c r="Q343" s="134">
        <v>0</v>
      </c>
      <c r="R343" s="134">
        <f>Q343*H343</f>
        <v>0</v>
      </c>
      <c r="S343" s="134">
        <v>0</v>
      </c>
      <c r="T343" s="135">
        <f>S343*H343</f>
        <v>0</v>
      </c>
      <c r="AR343" s="136" t="s">
        <v>198</v>
      </c>
      <c r="AT343" s="136" t="s">
        <v>171</v>
      </c>
      <c r="AU343" s="136" t="s">
        <v>85</v>
      </c>
      <c r="AY343" s="16" t="s">
        <v>170</v>
      </c>
      <c r="BE343" s="137">
        <f>IF(N343="základní",J343,0)</f>
        <v>0</v>
      </c>
      <c r="BF343" s="137">
        <f>IF(N343="snížená",J343,0)</f>
        <v>0</v>
      </c>
      <c r="BG343" s="137">
        <f>IF(N343="zákl. přenesená",J343,0)</f>
        <v>0</v>
      </c>
      <c r="BH343" s="137">
        <f>IF(N343="sníž. přenesená",J343,0)</f>
        <v>0</v>
      </c>
      <c r="BI343" s="137">
        <f>IF(N343="nulová",J343,0)</f>
        <v>0</v>
      </c>
      <c r="BJ343" s="16" t="s">
        <v>83</v>
      </c>
      <c r="BK343" s="137">
        <f>ROUND(I343*H343,2)</f>
        <v>0</v>
      </c>
      <c r="BL343" s="16" t="s">
        <v>198</v>
      </c>
      <c r="BM343" s="136" t="s">
        <v>1371</v>
      </c>
    </row>
    <row r="344" spans="2:65" s="12" customFormat="1" ht="10.199999999999999">
      <c r="B344" s="149"/>
      <c r="D344" s="150" t="s">
        <v>601</v>
      </c>
      <c r="E344" s="151" t="s">
        <v>1</v>
      </c>
      <c r="F344" s="152" t="s">
        <v>1033</v>
      </c>
      <c r="H344" s="153">
        <v>425</v>
      </c>
      <c r="I344" s="154"/>
      <c r="L344" s="149"/>
      <c r="M344" s="155"/>
      <c r="T344" s="156"/>
      <c r="AT344" s="151" t="s">
        <v>601</v>
      </c>
      <c r="AU344" s="151" t="s">
        <v>85</v>
      </c>
      <c r="AV344" s="12" t="s">
        <v>85</v>
      </c>
      <c r="AW344" s="12" t="s">
        <v>31</v>
      </c>
      <c r="AX344" s="12" t="s">
        <v>83</v>
      </c>
      <c r="AY344" s="151" t="s">
        <v>170</v>
      </c>
    </row>
    <row r="345" spans="2:65" s="1" customFormat="1" ht="16.5" customHeight="1">
      <c r="B345" s="31"/>
      <c r="C345" s="125" t="s">
        <v>553</v>
      </c>
      <c r="D345" s="125" t="s">
        <v>171</v>
      </c>
      <c r="E345" s="126" t="s">
        <v>1372</v>
      </c>
      <c r="F345" s="127" t="s">
        <v>1373</v>
      </c>
      <c r="G345" s="128" t="s">
        <v>606</v>
      </c>
      <c r="H345" s="129">
        <v>425</v>
      </c>
      <c r="I345" s="130"/>
      <c r="J345" s="131">
        <f>ROUND(I345*H345,2)</f>
        <v>0</v>
      </c>
      <c r="K345" s="127" t="s">
        <v>632</v>
      </c>
      <c r="L345" s="31"/>
      <c r="M345" s="132" t="s">
        <v>1</v>
      </c>
      <c r="N345" s="133" t="s">
        <v>40</v>
      </c>
      <c r="P345" s="134">
        <f>O345*H345</f>
        <v>0</v>
      </c>
      <c r="Q345" s="134">
        <v>2.9999999999999997E-4</v>
      </c>
      <c r="R345" s="134">
        <f>Q345*H345</f>
        <v>0.1275</v>
      </c>
      <c r="S345" s="134">
        <v>0</v>
      </c>
      <c r="T345" s="135">
        <f>S345*H345</f>
        <v>0</v>
      </c>
      <c r="AR345" s="136" t="s">
        <v>198</v>
      </c>
      <c r="AT345" s="136" t="s">
        <v>171</v>
      </c>
      <c r="AU345" s="136" t="s">
        <v>85</v>
      </c>
      <c r="AY345" s="16" t="s">
        <v>170</v>
      </c>
      <c r="BE345" s="137">
        <f>IF(N345="základní",J345,0)</f>
        <v>0</v>
      </c>
      <c r="BF345" s="137">
        <f>IF(N345="snížená",J345,0)</f>
        <v>0</v>
      </c>
      <c r="BG345" s="137">
        <f>IF(N345="zákl. přenesená",J345,0)</f>
        <v>0</v>
      </c>
      <c r="BH345" s="137">
        <f>IF(N345="sníž. přenesená",J345,0)</f>
        <v>0</v>
      </c>
      <c r="BI345" s="137">
        <f>IF(N345="nulová",J345,0)</f>
        <v>0</v>
      </c>
      <c r="BJ345" s="16" t="s">
        <v>83</v>
      </c>
      <c r="BK345" s="137">
        <f>ROUND(I345*H345,2)</f>
        <v>0</v>
      </c>
      <c r="BL345" s="16" t="s">
        <v>198</v>
      </c>
      <c r="BM345" s="136" t="s">
        <v>1374</v>
      </c>
    </row>
    <row r="346" spans="2:65" s="12" customFormat="1" ht="10.199999999999999">
      <c r="B346" s="149"/>
      <c r="D346" s="150" t="s">
        <v>601</v>
      </c>
      <c r="E346" s="151" t="s">
        <v>1</v>
      </c>
      <c r="F346" s="152" t="s">
        <v>1033</v>
      </c>
      <c r="H346" s="153">
        <v>425</v>
      </c>
      <c r="I346" s="154"/>
      <c r="L346" s="149"/>
      <c r="M346" s="155"/>
      <c r="T346" s="156"/>
      <c r="AT346" s="151" t="s">
        <v>601</v>
      </c>
      <c r="AU346" s="151" t="s">
        <v>85</v>
      </c>
      <c r="AV346" s="12" t="s">
        <v>85</v>
      </c>
      <c r="AW346" s="12" t="s">
        <v>31</v>
      </c>
      <c r="AX346" s="12" t="s">
        <v>83</v>
      </c>
      <c r="AY346" s="151" t="s">
        <v>170</v>
      </c>
    </row>
    <row r="347" spans="2:65" s="1" customFormat="1" ht="24.15" customHeight="1">
      <c r="B347" s="31"/>
      <c r="C347" s="125" t="s">
        <v>361</v>
      </c>
      <c r="D347" s="125" t="s">
        <v>171</v>
      </c>
      <c r="E347" s="126" t="s">
        <v>1375</v>
      </c>
      <c r="F347" s="127" t="s">
        <v>1376</v>
      </c>
      <c r="G347" s="128" t="s">
        <v>606</v>
      </c>
      <c r="H347" s="129">
        <v>425</v>
      </c>
      <c r="I347" s="130"/>
      <c r="J347" s="131">
        <f>ROUND(I347*H347,2)</f>
        <v>0</v>
      </c>
      <c r="K347" s="127" t="s">
        <v>632</v>
      </c>
      <c r="L347" s="31"/>
      <c r="M347" s="132" t="s">
        <v>1</v>
      </c>
      <c r="N347" s="133" t="s">
        <v>40</v>
      </c>
      <c r="P347" s="134">
        <f>O347*H347</f>
        <v>0</v>
      </c>
      <c r="Q347" s="134">
        <v>1.4999999999999999E-2</v>
      </c>
      <c r="R347" s="134">
        <f>Q347*H347</f>
        <v>6.375</v>
      </c>
      <c r="S347" s="134">
        <v>0</v>
      </c>
      <c r="T347" s="135">
        <f>S347*H347</f>
        <v>0</v>
      </c>
      <c r="AR347" s="136" t="s">
        <v>198</v>
      </c>
      <c r="AT347" s="136" t="s">
        <v>171</v>
      </c>
      <c r="AU347" s="136" t="s">
        <v>85</v>
      </c>
      <c r="AY347" s="16" t="s">
        <v>170</v>
      </c>
      <c r="BE347" s="137">
        <f>IF(N347="základní",J347,0)</f>
        <v>0</v>
      </c>
      <c r="BF347" s="137">
        <f>IF(N347="snížená",J347,0)</f>
        <v>0</v>
      </c>
      <c r="BG347" s="137">
        <f>IF(N347="zákl. přenesená",J347,0)</f>
        <v>0</v>
      </c>
      <c r="BH347" s="137">
        <f>IF(N347="sníž. přenesená",J347,0)</f>
        <v>0</v>
      </c>
      <c r="BI347" s="137">
        <f>IF(N347="nulová",J347,0)</f>
        <v>0</v>
      </c>
      <c r="BJ347" s="16" t="s">
        <v>83</v>
      </c>
      <c r="BK347" s="137">
        <f>ROUND(I347*H347,2)</f>
        <v>0</v>
      </c>
      <c r="BL347" s="16" t="s">
        <v>198</v>
      </c>
      <c r="BM347" s="136" t="s">
        <v>1377</v>
      </c>
    </row>
    <row r="348" spans="2:65" s="12" customFormat="1" ht="10.199999999999999">
      <c r="B348" s="149"/>
      <c r="D348" s="150" t="s">
        <v>601</v>
      </c>
      <c r="E348" s="151" t="s">
        <v>1</v>
      </c>
      <c r="F348" s="152" t="s">
        <v>1033</v>
      </c>
      <c r="H348" s="153">
        <v>425</v>
      </c>
      <c r="I348" s="154"/>
      <c r="L348" s="149"/>
      <c r="M348" s="155"/>
      <c r="T348" s="156"/>
      <c r="AT348" s="151" t="s">
        <v>601</v>
      </c>
      <c r="AU348" s="151" t="s">
        <v>85</v>
      </c>
      <c r="AV348" s="12" t="s">
        <v>85</v>
      </c>
      <c r="AW348" s="12" t="s">
        <v>31</v>
      </c>
      <c r="AX348" s="12" t="s">
        <v>83</v>
      </c>
      <c r="AY348" s="151" t="s">
        <v>170</v>
      </c>
    </row>
    <row r="349" spans="2:65" s="1" customFormat="1" ht="37.799999999999997" customHeight="1">
      <c r="B349" s="31"/>
      <c r="C349" s="125" t="s">
        <v>560</v>
      </c>
      <c r="D349" s="125" t="s">
        <v>171</v>
      </c>
      <c r="E349" s="126" t="s">
        <v>1378</v>
      </c>
      <c r="F349" s="127" t="s">
        <v>1379</v>
      </c>
      <c r="G349" s="128" t="s">
        <v>606</v>
      </c>
      <c r="H349" s="129">
        <v>391</v>
      </c>
      <c r="I349" s="130"/>
      <c r="J349" s="131">
        <f>ROUND(I349*H349,2)</f>
        <v>0</v>
      </c>
      <c r="K349" s="127" t="s">
        <v>632</v>
      </c>
      <c r="L349" s="31"/>
      <c r="M349" s="132" t="s">
        <v>1</v>
      </c>
      <c r="N349" s="133" t="s">
        <v>40</v>
      </c>
      <c r="P349" s="134">
        <f>O349*H349</f>
        <v>0</v>
      </c>
      <c r="Q349" s="134">
        <v>8.9700000000000005E-3</v>
      </c>
      <c r="R349" s="134">
        <f>Q349*H349</f>
        <v>3.5072700000000001</v>
      </c>
      <c r="S349" s="134">
        <v>0</v>
      </c>
      <c r="T349" s="135">
        <f>S349*H349</f>
        <v>0</v>
      </c>
      <c r="AR349" s="136" t="s">
        <v>198</v>
      </c>
      <c r="AT349" s="136" t="s">
        <v>171</v>
      </c>
      <c r="AU349" s="136" t="s">
        <v>85</v>
      </c>
      <c r="AY349" s="16" t="s">
        <v>170</v>
      </c>
      <c r="BE349" s="137">
        <f>IF(N349="základní",J349,0)</f>
        <v>0</v>
      </c>
      <c r="BF349" s="137">
        <f>IF(N349="snížená",J349,0)</f>
        <v>0</v>
      </c>
      <c r="BG349" s="137">
        <f>IF(N349="zákl. přenesená",J349,0)</f>
        <v>0</v>
      </c>
      <c r="BH349" s="137">
        <f>IF(N349="sníž. přenesená",J349,0)</f>
        <v>0</v>
      </c>
      <c r="BI349" s="137">
        <f>IF(N349="nulová",J349,0)</f>
        <v>0</v>
      </c>
      <c r="BJ349" s="16" t="s">
        <v>83</v>
      </c>
      <c r="BK349" s="137">
        <f>ROUND(I349*H349,2)</f>
        <v>0</v>
      </c>
      <c r="BL349" s="16" t="s">
        <v>198</v>
      </c>
      <c r="BM349" s="136" t="s">
        <v>1380</v>
      </c>
    </row>
    <row r="350" spans="2:65" s="12" customFormat="1" ht="10.199999999999999">
      <c r="B350" s="149"/>
      <c r="D350" s="150" t="s">
        <v>601</v>
      </c>
      <c r="E350" s="151" t="s">
        <v>1</v>
      </c>
      <c r="F350" s="152" t="s">
        <v>1381</v>
      </c>
      <c r="H350" s="153">
        <v>391</v>
      </c>
      <c r="I350" s="154"/>
      <c r="L350" s="149"/>
      <c r="M350" s="155"/>
      <c r="T350" s="156"/>
      <c r="AT350" s="151" t="s">
        <v>601</v>
      </c>
      <c r="AU350" s="151" t="s">
        <v>85</v>
      </c>
      <c r="AV350" s="12" t="s">
        <v>85</v>
      </c>
      <c r="AW350" s="12" t="s">
        <v>31</v>
      </c>
      <c r="AX350" s="12" t="s">
        <v>83</v>
      </c>
      <c r="AY350" s="151" t="s">
        <v>170</v>
      </c>
    </row>
    <row r="351" spans="2:65" s="1" customFormat="1" ht="37.799999999999997" customHeight="1">
      <c r="B351" s="31"/>
      <c r="C351" s="157" t="s">
        <v>364</v>
      </c>
      <c r="D351" s="157" t="s">
        <v>315</v>
      </c>
      <c r="E351" s="158" t="s">
        <v>1382</v>
      </c>
      <c r="F351" s="159" t="s">
        <v>1383</v>
      </c>
      <c r="G351" s="160" t="s">
        <v>606</v>
      </c>
      <c r="H351" s="161">
        <v>449.65</v>
      </c>
      <c r="I351" s="162"/>
      <c r="J351" s="163">
        <f>ROUND(I351*H351,2)</f>
        <v>0</v>
      </c>
      <c r="K351" s="159" t="s">
        <v>632</v>
      </c>
      <c r="L351" s="164"/>
      <c r="M351" s="165" t="s">
        <v>1</v>
      </c>
      <c r="N351" s="166" t="s">
        <v>40</v>
      </c>
      <c r="P351" s="134">
        <f>O351*H351</f>
        <v>0</v>
      </c>
      <c r="Q351" s="134">
        <v>2.1999999999999995E-2</v>
      </c>
      <c r="R351" s="134">
        <f>Q351*H351</f>
        <v>9.892299999999997</v>
      </c>
      <c r="S351" s="134">
        <v>0</v>
      </c>
      <c r="T351" s="135">
        <f>S351*H351</f>
        <v>0</v>
      </c>
      <c r="AR351" s="136" t="s">
        <v>226</v>
      </c>
      <c r="AT351" s="136" t="s">
        <v>315</v>
      </c>
      <c r="AU351" s="136" t="s">
        <v>85</v>
      </c>
      <c r="AY351" s="16" t="s">
        <v>170</v>
      </c>
      <c r="BE351" s="137">
        <f>IF(N351="základní",J351,0)</f>
        <v>0</v>
      </c>
      <c r="BF351" s="137">
        <f>IF(N351="snížená",J351,0)</f>
        <v>0</v>
      </c>
      <c r="BG351" s="137">
        <f>IF(N351="zákl. přenesená",J351,0)</f>
        <v>0</v>
      </c>
      <c r="BH351" s="137">
        <f>IF(N351="sníž. přenesená",J351,0)</f>
        <v>0</v>
      </c>
      <c r="BI351" s="137">
        <f>IF(N351="nulová",J351,0)</f>
        <v>0</v>
      </c>
      <c r="BJ351" s="16" t="s">
        <v>83</v>
      </c>
      <c r="BK351" s="137">
        <f>ROUND(I351*H351,2)</f>
        <v>0</v>
      </c>
      <c r="BL351" s="16" t="s">
        <v>198</v>
      </c>
      <c r="BM351" s="136" t="s">
        <v>1384</v>
      </c>
    </row>
    <row r="352" spans="2:65" s="12" customFormat="1" ht="10.199999999999999">
      <c r="B352" s="149"/>
      <c r="D352" s="150" t="s">
        <v>601</v>
      </c>
      <c r="F352" s="152" t="s">
        <v>1385</v>
      </c>
      <c r="H352" s="153">
        <v>449.65</v>
      </c>
      <c r="I352" s="154"/>
      <c r="L352" s="149"/>
      <c r="M352" s="155"/>
      <c r="T352" s="156"/>
      <c r="AT352" s="151" t="s">
        <v>601</v>
      </c>
      <c r="AU352" s="151" t="s">
        <v>85</v>
      </c>
      <c r="AV352" s="12" t="s">
        <v>85</v>
      </c>
      <c r="AW352" s="12" t="s">
        <v>4</v>
      </c>
      <c r="AX352" s="12" t="s">
        <v>83</v>
      </c>
      <c r="AY352" s="151" t="s">
        <v>170</v>
      </c>
    </row>
    <row r="353" spans="2:65" s="1" customFormat="1" ht="24.15" customHeight="1">
      <c r="B353" s="31"/>
      <c r="C353" s="125" t="s">
        <v>568</v>
      </c>
      <c r="D353" s="125" t="s">
        <v>171</v>
      </c>
      <c r="E353" s="126" t="s">
        <v>1386</v>
      </c>
      <c r="F353" s="127" t="s">
        <v>1387</v>
      </c>
      <c r="G353" s="128" t="s">
        <v>606</v>
      </c>
      <c r="H353" s="129">
        <v>425</v>
      </c>
      <c r="I353" s="130"/>
      <c r="J353" s="131">
        <f>ROUND(I353*H353,2)</f>
        <v>0</v>
      </c>
      <c r="K353" s="127" t="s">
        <v>632</v>
      </c>
      <c r="L353" s="31"/>
      <c r="M353" s="132" t="s">
        <v>1</v>
      </c>
      <c r="N353" s="133" t="s">
        <v>40</v>
      </c>
      <c r="P353" s="134">
        <f>O353*H353</f>
        <v>0</v>
      </c>
      <c r="Q353" s="134">
        <v>1.5E-3</v>
      </c>
      <c r="R353" s="134">
        <f>Q353*H353</f>
        <v>0.63750000000000007</v>
      </c>
      <c r="S353" s="134">
        <v>0</v>
      </c>
      <c r="T353" s="135">
        <f>S353*H353</f>
        <v>0</v>
      </c>
      <c r="AR353" s="136" t="s">
        <v>198</v>
      </c>
      <c r="AT353" s="136" t="s">
        <v>171</v>
      </c>
      <c r="AU353" s="136" t="s">
        <v>85</v>
      </c>
      <c r="AY353" s="16" t="s">
        <v>170</v>
      </c>
      <c r="BE353" s="137">
        <f>IF(N353="základní",J353,0)</f>
        <v>0</v>
      </c>
      <c r="BF353" s="137">
        <f>IF(N353="snížená",J353,0)</f>
        <v>0</v>
      </c>
      <c r="BG353" s="137">
        <f>IF(N353="zákl. přenesená",J353,0)</f>
        <v>0</v>
      </c>
      <c r="BH353" s="137">
        <f>IF(N353="sníž. přenesená",J353,0)</f>
        <v>0</v>
      </c>
      <c r="BI353" s="137">
        <f>IF(N353="nulová",J353,0)</f>
        <v>0</v>
      </c>
      <c r="BJ353" s="16" t="s">
        <v>83</v>
      </c>
      <c r="BK353" s="137">
        <f>ROUND(I353*H353,2)</f>
        <v>0</v>
      </c>
      <c r="BL353" s="16" t="s">
        <v>198</v>
      </c>
      <c r="BM353" s="136" t="s">
        <v>1388</v>
      </c>
    </row>
    <row r="354" spans="2:65" s="12" customFormat="1" ht="10.199999999999999">
      <c r="B354" s="149"/>
      <c r="D354" s="150" t="s">
        <v>601</v>
      </c>
      <c r="E354" s="151" t="s">
        <v>1</v>
      </c>
      <c r="F354" s="152" t="s">
        <v>1033</v>
      </c>
      <c r="H354" s="153">
        <v>425</v>
      </c>
      <c r="I354" s="154"/>
      <c r="L354" s="149"/>
      <c r="M354" s="155"/>
      <c r="T354" s="156"/>
      <c r="AT354" s="151" t="s">
        <v>601</v>
      </c>
      <c r="AU354" s="151" t="s">
        <v>85</v>
      </c>
      <c r="AV354" s="12" t="s">
        <v>85</v>
      </c>
      <c r="AW354" s="12" t="s">
        <v>31</v>
      </c>
      <c r="AX354" s="12" t="s">
        <v>83</v>
      </c>
      <c r="AY354" s="151" t="s">
        <v>170</v>
      </c>
    </row>
    <row r="355" spans="2:65" s="1" customFormat="1" ht="24.15" customHeight="1">
      <c r="B355" s="31"/>
      <c r="C355" s="125" t="s">
        <v>368</v>
      </c>
      <c r="D355" s="125" t="s">
        <v>171</v>
      </c>
      <c r="E355" s="126" t="s">
        <v>1389</v>
      </c>
      <c r="F355" s="127" t="s">
        <v>1390</v>
      </c>
      <c r="G355" s="128" t="s">
        <v>718</v>
      </c>
      <c r="H355" s="180"/>
      <c r="I355" s="130"/>
      <c r="J355" s="131">
        <f>ROUND(I355*H355,2)</f>
        <v>0</v>
      </c>
      <c r="K355" s="127" t="s">
        <v>632</v>
      </c>
      <c r="L355" s="31"/>
      <c r="M355" s="132" t="s">
        <v>1</v>
      </c>
      <c r="N355" s="133" t="s">
        <v>40</v>
      </c>
      <c r="P355" s="134">
        <f>O355*H355</f>
        <v>0</v>
      </c>
      <c r="Q355" s="134">
        <v>0</v>
      </c>
      <c r="R355" s="134">
        <f>Q355*H355</f>
        <v>0</v>
      </c>
      <c r="S355" s="134">
        <v>0</v>
      </c>
      <c r="T355" s="135">
        <f>S355*H355</f>
        <v>0</v>
      </c>
      <c r="AR355" s="136" t="s">
        <v>198</v>
      </c>
      <c r="AT355" s="136" t="s">
        <v>171</v>
      </c>
      <c r="AU355" s="136" t="s">
        <v>85</v>
      </c>
      <c r="AY355" s="16" t="s">
        <v>170</v>
      </c>
      <c r="BE355" s="137">
        <f>IF(N355="základní",J355,0)</f>
        <v>0</v>
      </c>
      <c r="BF355" s="137">
        <f>IF(N355="snížená",J355,0)</f>
        <v>0</v>
      </c>
      <c r="BG355" s="137">
        <f>IF(N355="zákl. přenesená",J355,0)</f>
        <v>0</v>
      </c>
      <c r="BH355" s="137">
        <f>IF(N355="sníž. přenesená",J355,0)</f>
        <v>0</v>
      </c>
      <c r="BI355" s="137">
        <f>IF(N355="nulová",J355,0)</f>
        <v>0</v>
      </c>
      <c r="BJ355" s="16" t="s">
        <v>83</v>
      </c>
      <c r="BK355" s="137">
        <f>ROUND(I355*H355,2)</f>
        <v>0</v>
      </c>
      <c r="BL355" s="16" t="s">
        <v>198</v>
      </c>
      <c r="BM355" s="136" t="s">
        <v>1391</v>
      </c>
    </row>
    <row r="356" spans="2:65" s="10" customFormat="1" ht="22.8" customHeight="1">
      <c r="B356" s="115"/>
      <c r="D356" s="116" t="s">
        <v>74</v>
      </c>
      <c r="E356" s="147" t="s">
        <v>1392</v>
      </c>
      <c r="F356" s="147" t="s">
        <v>1393</v>
      </c>
      <c r="I356" s="118"/>
      <c r="J356" s="148">
        <f>BK356</f>
        <v>0</v>
      </c>
      <c r="L356" s="115"/>
      <c r="M356" s="120"/>
      <c r="P356" s="121">
        <f>SUM(P357:P358)</f>
        <v>0</v>
      </c>
      <c r="R356" s="121">
        <f>SUM(R357:R358)</f>
        <v>0</v>
      </c>
      <c r="T356" s="122">
        <f>SUM(T357:T358)</f>
        <v>0</v>
      </c>
      <c r="AR356" s="116" t="s">
        <v>85</v>
      </c>
      <c r="AT356" s="123" t="s">
        <v>74</v>
      </c>
      <c r="AU356" s="123" t="s">
        <v>83</v>
      </c>
      <c r="AY356" s="116" t="s">
        <v>170</v>
      </c>
      <c r="BK356" s="124">
        <f>SUM(BK357:BK358)</f>
        <v>0</v>
      </c>
    </row>
    <row r="357" spans="2:65" s="1" customFormat="1" ht="24.15" customHeight="1">
      <c r="B357" s="31"/>
      <c r="C357" s="125" t="s">
        <v>569</v>
      </c>
      <c r="D357" s="125" t="s">
        <v>171</v>
      </c>
      <c r="E357" s="126" t="s">
        <v>1394</v>
      </c>
      <c r="F357" s="127" t="s">
        <v>1395</v>
      </c>
      <c r="G357" s="128" t="s">
        <v>718</v>
      </c>
      <c r="H357" s="180"/>
      <c r="I357" s="130"/>
      <c r="J357" s="131">
        <f>ROUND(I357*H357,2)</f>
        <v>0</v>
      </c>
      <c r="K357" s="127" t="s">
        <v>632</v>
      </c>
      <c r="L357" s="31"/>
      <c r="M357" s="132" t="s">
        <v>1</v>
      </c>
      <c r="N357" s="133" t="s">
        <v>40</v>
      </c>
      <c r="P357" s="134">
        <f>O357*H357</f>
        <v>0</v>
      </c>
      <c r="Q357" s="134">
        <v>0</v>
      </c>
      <c r="R357" s="134">
        <f>Q357*H357</f>
        <v>0</v>
      </c>
      <c r="S357" s="134">
        <v>0</v>
      </c>
      <c r="T357" s="135">
        <f>S357*H357</f>
        <v>0</v>
      </c>
      <c r="AR357" s="136" t="s">
        <v>198</v>
      </c>
      <c r="AT357" s="136" t="s">
        <v>171</v>
      </c>
      <c r="AU357" s="136" t="s">
        <v>85</v>
      </c>
      <c r="AY357" s="16" t="s">
        <v>170</v>
      </c>
      <c r="BE357" s="137">
        <f>IF(N357="základní",J357,0)</f>
        <v>0</v>
      </c>
      <c r="BF357" s="137">
        <f>IF(N357="snížená",J357,0)</f>
        <v>0</v>
      </c>
      <c r="BG357" s="137">
        <f>IF(N357="zákl. přenesená",J357,0)</f>
        <v>0</v>
      </c>
      <c r="BH357" s="137">
        <f>IF(N357="sníž. přenesená",J357,0)</f>
        <v>0</v>
      </c>
      <c r="BI357" s="137">
        <f>IF(N357="nulová",J357,0)</f>
        <v>0</v>
      </c>
      <c r="BJ357" s="16" t="s">
        <v>83</v>
      </c>
      <c r="BK357" s="137">
        <f>ROUND(I357*H357,2)</f>
        <v>0</v>
      </c>
      <c r="BL357" s="16" t="s">
        <v>198</v>
      </c>
      <c r="BM357" s="136" t="s">
        <v>1396</v>
      </c>
    </row>
    <row r="358" spans="2:65" s="1" customFormat="1" ht="24.15" customHeight="1">
      <c r="B358" s="31"/>
      <c r="C358" s="125" t="s">
        <v>371</v>
      </c>
      <c r="D358" s="125" t="s">
        <v>171</v>
      </c>
      <c r="E358" s="126" t="s">
        <v>1397</v>
      </c>
      <c r="F358" s="127" t="s">
        <v>1398</v>
      </c>
      <c r="G358" s="128" t="s">
        <v>606</v>
      </c>
      <c r="H358" s="129">
        <v>34</v>
      </c>
      <c r="I358" s="130"/>
      <c r="J358" s="131">
        <f>ROUND(I358*H358,2)</f>
        <v>0</v>
      </c>
      <c r="K358" s="127" t="s">
        <v>1</v>
      </c>
      <c r="L358" s="31"/>
      <c r="M358" s="132" t="s">
        <v>1</v>
      </c>
      <c r="N358" s="133" t="s">
        <v>40</v>
      </c>
      <c r="P358" s="134">
        <f>O358*H358</f>
        <v>0</v>
      </c>
      <c r="Q358" s="134">
        <v>0</v>
      </c>
      <c r="R358" s="134">
        <f>Q358*H358</f>
        <v>0</v>
      </c>
      <c r="S358" s="134">
        <v>0</v>
      </c>
      <c r="T358" s="135">
        <f>S358*H358</f>
        <v>0</v>
      </c>
      <c r="AR358" s="136" t="s">
        <v>198</v>
      </c>
      <c r="AT358" s="136" t="s">
        <v>171</v>
      </c>
      <c r="AU358" s="136" t="s">
        <v>85</v>
      </c>
      <c r="AY358" s="16" t="s">
        <v>170</v>
      </c>
      <c r="BE358" s="137">
        <f>IF(N358="základní",J358,0)</f>
        <v>0</v>
      </c>
      <c r="BF358" s="137">
        <f>IF(N358="snížená",J358,0)</f>
        <v>0</v>
      </c>
      <c r="BG358" s="137">
        <f>IF(N358="zákl. přenesená",J358,0)</f>
        <v>0</v>
      </c>
      <c r="BH358" s="137">
        <f>IF(N358="sníž. přenesená",J358,0)</f>
        <v>0</v>
      </c>
      <c r="BI358" s="137">
        <f>IF(N358="nulová",J358,0)</f>
        <v>0</v>
      </c>
      <c r="BJ358" s="16" t="s">
        <v>83</v>
      </c>
      <c r="BK358" s="137">
        <f>ROUND(I358*H358,2)</f>
        <v>0</v>
      </c>
      <c r="BL358" s="16" t="s">
        <v>198</v>
      </c>
      <c r="BM358" s="136" t="s">
        <v>1399</v>
      </c>
    </row>
    <row r="359" spans="2:65" s="10" customFormat="1" ht="22.8" customHeight="1">
      <c r="B359" s="115"/>
      <c r="D359" s="116" t="s">
        <v>74</v>
      </c>
      <c r="E359" s="147" t="s">
        <v>1400</v>
      </c>
      <c r="F359" s="147" t="s">
        <v>1401</v>
      </c>
      <c r="I359" s="118"/>
      <c r="J359" s="148">
        <f>BK359</f>
        <v>0</v>
      </c>
      <c r="L359" s="115"/>
      <c r="M359" s="120"/>
      <c r="P359" s="121">
        <f>SUM(P360:P378)</f>
        <v>0</v>
      </c>
      <c r="R359" s="121">
        <f>SUM(R360:R378)</f>
        <v>8.8115873799999989</v>
      </c>
      <c r="T359" s="122">
        <f>SUM(T360:T378)</f>
        <v>0</v>
      </c>
      <c r="AR359" s="116" t="s">
        <v>85</v>
      </c>
      <c r="AT359" s="123" t="s">
        <v>74</v>
      </c>
      <c r="AU359" s="123" t="s">
        <v>83</v>
      </c>
      <c r="AY359" s="116" t="s">
        <v>170</v>
      </c>
      <c r="BK359" s="124">
        <f>SUM(BK360:BK378)</f>
        <v>0</v>
      </c>
    </row>
    <row r="360" spans="2:65" s="1" customFormat="1" ht="16.5" customHeight="1">
      <c r="B360" s="31"/>
      <c r="C360" s="125" t="s">
        <v>1402</v>
      </c>
      <c r="D360" s="125" t="s">
        <v>171</v>
      </c>
      <c r="E360" s="126" t="s">
        <v>1403</v>
      </c>
      <c r="F360" s="127" t="s">
        <v>1404</v>
      </c>
      <c r="G360" s="128" t="s">
        <v>606</v>
      </c>
      <c r="H360" s="129">
        <v>244.98400000000001</v>
      </c>
      <c r="I360" s="130"/>
      <c r="J360" s="131">
        <f>ROUND(I360*H360,2)</f>
        <v>0</v>
      </c>
      <c r="K360" s="127" t="s">
        <v>632</v>
      </c>
      <c r="L360" s="31"/>
      <c r="M360" s="132" t="s">
        <v>1</v>
      </c>
      <c r="N360" s="133" t="s">
        <v>40</v>
      </c>
      <c r="P360" s="134">
        <f>O360*H360</f>
        <v>0</v>
      </c>
      <c r="Q360" s="134">
        <v>2.9999999999999997E-4</v>
      </c>
      <c r="R360" s="134">
        <f>Q360*H360</f>
        <v>7.3495199999999997E-2</v>
      </c>
      <c r="S360" s="134">
        <v>0</v>
      </c>
      <c r="T360" s="135">
        <f>S360*H360</f>
        <v>0</v>
      </c>
      <c r="AR360" s="136" t="s">
        <v>198</v>
      </c>
      <c r="AT360" s="136" t="s">
        <v>171</v>
      </c>
      <c r="AU360" s="136" t="s">
        <v>85</v>
      </c>
      <c r="AY360" s="16" t="s">
        <v>170</v>
      </c>
      <c r="BE360" s="137">
        <f>IF(N360="základní",J360,0)</f>
        <v>0</v>
      </c>
      <c r="BF360" s="137">
        <f>IF(N360="snížená",J360,0)</f>
        <v>0</v>
      </c>
      <c r="BG360" s="137">
        <f>IF(N360="zákl. přenesená",J360,0)</f>
        <v>0</v>
      </c>
      <c r="BH360" s="137">
        <f>IF(N360="sníž. přenesená",J360,0)</f>
        <v>0</v>
      </c>
      <c r="BI360" s="137">
        <f>IF(N360="nulová",J360,0)</f>
        <v>0</v>
      </c>
      <c r="BJ360" s="16" t="s">
        <v>83</v>
      </c>
      <c r="BK360" s="137">
        <f>ROUND(I360*H360,2)</f>
        <v>0</v>
      </c>
      <c r="BL360" s="16" t="s">
        <v>198</v>
      </c>
      <c r="BM360" s="136" t="s">
        <v>1405</v>
      </c>
    </row>
    <row r="361" spans="2:65" s="12" customFormat="1" ht="30.6">
      <c r="B361" s="149"/>
      <c r="D361" s="150" t="s">
        <v>601</v>
      </c>
      <c r="E361" s="151" t="s">
        <v>1</v>
      </c>
      <c r="F361" s="152" t="s">
        <v>1406</v>
      </c>
      <c r="H361" s="153">
        <v>199.101</v>
      </c>
      <c r="I361" s="154"/>
      <c r="L361" s="149"/>
      <c r="M361" s="155"/>
      <c r="T361" s="156"/>
      <c r="AT361" s="151" t="s">
        <v>601</v>
      </c>
      <c r="AU361" s="151" t="s">
        <v>85</v>
      </c>
      <c r="AV361" s="12" t="s">
        <v>85</v>
      </c>
      <c r="AW361" s="12" t="s">
        <v>31</v>
      </c>
      <c r="AX361" s="12" t="s">
        <v>75</v>
      </c>
      <c r="AY361" s="151" t="s">
        <v>170</v>
      </c>
    </row>
    <row r="362" spans="2:65" s="12" customFormat="1" ht="30.6">
      <c r="B362" s="149"/>
      <c r="D362" s="150" t="s">
        <v>601</v>
      </c>
      <c r="E362" s="151" t="s">
        <v>1</v>
      </c>
      <c r="F362" s="152" t="s">
        <v>1407</v>
      </c>
      <c r="H362" s="153">
        <v>-28</v>
      </c>
      <c r="I362" s="154"/>
      <c r="L362" s="149"/>
      <c r="M362" s="155"/>
      <c r="T362" s="156"/>
      <c r="AT362" s="151" t="s">
        <v>601</v>
      </c>
      <c r="AU362" s="151" t="s">
        <v>85</v>
      </c>
      <c r="AV362" s="12" t="s">
        <v>85</v>
      </c>
      <c r="AW362" s="12" t="s">
        <v>31</v>
      </c>
      <c r="AX362" s="12" t="s">
        <v>75</v>
      </c>
      <c r="AY362" s="151" t="s">
        <v>170</v>
      </c>
    </row>
    <row r="363" spans="2:65" s="12" customFormat="1" ht="10.199999999999999">
      <c r="B363" s="149"/>
      <c r="D363" s="150" t="s">
        <v>601</v>
      </c>
      <c r="E363" s="151" t="s">
        <v>1</v>
      </c>
      <c r="F363" s="152" t="s">
        <v>1408</v>
      </c>
      <c r="H363" s="153">
        <v>85.483000000000004</v>
      </c>
      <c r="I363" s="154"/>
      <c r="L363" s="149"/>
      <c r="M363" s="155"/>
      <c r="T363" s="156"/>
      <c r="AT363" s="151" t="s">
        <v>601</v>
      </c>
      <c r="AU363" s="151" t="s">
        <v>85</v>
      </c>
      <c r="AV363" s="12" t="s">
        <v>85</v>
      </c>
      <c r="AW363" s="12" t="s">
        <v>31</v>
      </c>
      <c r="AX363" s="12" t="s">
        <v>75</v>
      </c>
      <c r="AY363" s="151" t="s">
        <v>170</v>
      </c>
    </row>
    <row r="364" spans="2:65" s="12" customFormat="1" ht="10.199999999999999">
      <c r="B364" s="149"/>
      <c r="D364" s="150" t="s">
        <v>601</v>
      </c>
      <c r="E364" s="151" t="s">
        <v>1</v>
      </c>
      <c r="F364" s="152" t="s">
        <v>1409</v>
      </c>
      <c r="H364" s="153">
        <v>-11.6</v>
      </c>
      <c r="I364" s="154"/>
      <c r="L364" s="149"/>
      <c r="M364" s="155"/>
      <c r="T364" s="156"/>
      <c r="AT364" s="151" t="s">
        <v>601</v>
      </c>
      <c r="AU364" s="151" t="s">
        <v>85</v>
      </c>
      <c r="AV364" s="12" t="s">
        <v>85</v>
      </c>
      <c r="AW364" s="12" t="s">
        <v>31</v>
      </c>
      <c r="AX364" s="12" t="s">
        <v>75</v>
      </c>
      <c r="AY364" s="151" t="s">
        <v>170</v>
      </c>
    </row>
    <row r="365" spans="2:65" s="14" customFormat="1" ht="10.199999999999999">
      <c r="B365" s="173"/>
      <c r="D365" s="150" t="s">
        <v>601</v>
      </c>
      <c r="E365" s="174" t="s">
        <v>1</v>
      </c>
      <c r="F365" s="175" t="s">
        <v>670</v>
      </c>
      <c r="H365" s="176">
        <v>244.98400000000001</v>
      </c>
      <c r="I365" s="177"/>
      <c r="L365" s="173"/>
      <c r="M365" s="178"/>
      <c r="T365" s="179"/>
      <c r="AT365" s="174" t="s">
        <v>601</v>
      </c>
      <c r="AU365" s="174" t="s">
        <v>85</v>
      </c>
      <c r="AV365" s="14" t="s">
        <v>175</v>
      </c>
      <c r="AW365" s="14" t="s">
        <v>31</v>
      </c>
      <c r="AX365" s="14" t="s">
        <v>83</v>
      </c>
      <c r="AY365" s="174" t="s">
        <v>170</v>
      </c>
    </row>
    <row r="366" spans="2:65" s="1" customFormat="1" ht="24.15" customHeight="1">
      <c r="B366" s="31"/>
      <c r="C366" s="125" t="s">
        <v>375</v>
      </c>
      <c r="D366" s="125" t="s">
        <v>171</v>
      </c>
      <c r="E366" s="126" t="s">
        <v>1410</v>
      </c>
      <c r="F366" s="127" t="s">
        <v>1411</v>
      </c>
      <c r="G366" s="128" t="s">
        <v>606</v>
      </c>
      <c r="H366" s="129">
        <v>28.443000000000001</v>
      </c>
      <c r="I366" s="130"/>
      <c r="J366" s="131">
        <f>ROUND(I366*H366,2)</f>
        <v>0</v>
      </c>
      <c r="K366" s="127" t="s">
        <v>632</v>
      </c>
      <c r="L366" s="31"/>
      <c r="M366" s="132" t="s">
        <v>1</v>
      </c>
      <c r="N366" s="133" t="s">
        <v>40</v>
      </c>
      <c r="P366" s="134">
        <f>O366*H366</f>
        <v>0</v>
      </c>
      <c r="Q366" s="134">
        <v>1.5E-3</v>
      </c>
      <c r="R366" s="134">
        <f>Q366*H366</f>
        <v>4.2664500000000001E-2</v>
      </c>
      <c r="S366" s="134">
        <v>0</v>
      </c>
      <c r="T366" s="135">
        <f>S366*H366</f>
        <v>0</v>
      </c>
      <c r="AR366" s="136" t="s">
        <v>198</v>
      </c>
      <c r="AT366" s="136" t="s">
        <v>171</v>
      </c>
      <c r="AU366" s="136" t="s">
        <v>85</v>
      </c>
      <c r="AY366" s="16" t="s">
        <v>170</v>
      </c>
      <c r="BE366" s="137">
        <f>IF(N366="základní",J366,0)</f>
        <v>0</v>
      </c>
      <c r="BF366" s="137">
        <f>IF(N366="snížená",J366,0)</f>
        <v>0</v>
      </c>
      <c r="BG366" s="137">
        <f>IF(N366="zákl. přenesená",J366,0)</f>
        <v>0</v>
      </c>
      <c r="BH366" s="137">
        <f>IF(N366="sníž. přenesená",J366,0)</f>
        <v>0</v>
      </c>
      <c r="BI366" s="137">
        <f>IF(N366="nulová",J366,0)</f>
        <v>0</v>
      </c>
      <c r="BJ366" s="16" t="s">
        <v>83</v>
      </c>
      <c r="BK366" s="137">
        <f>ROUND(I366*H366,2)</f>
        <v>0</v>
      </c>
      <c r="BL366" s="16" t="s">
        <v>198</v>
      </c>
      <c r="BM366" s="136" t="s">
        <v>1412</v>
      </c>
    </row>
    <row r="367" spans="2:65" s="12" customFormat="1" ht="30.6">
      <c r="B367" s="149"/>
      <c r="D367" s="150" t="s">
        <v>601</v>
      </c>
      <c r="E367" s="151" t="s">
        <v>1</v>
      </c>
      <c r="F367" s="152" t="s">
        <v>1413</v>
      </c>
      <c r="H367" s="153">
        <v>28.443000000000001</v>
      </c>
      <c r="I367" s="154"/>
      <c r="L367" s="149"/>
      <c r="M367" s="155"/>
      <c r="T367" s="156"/>
      <c r="AT367" s="151" t="s">
        <v>601</v>
      </c>
      <c r="AU367" s="151" t="s">
        <v>85</v>
      </c>
      <c r="AV367" s="12" t="s">
        <v>85</v>
      </c>
      <c r="AW367" s="12" t="s">
        <v>31</v>
      </c>
      <c r="AX367" s="12" t="s">
        <v>83</v>
      </c>
      <c r="AY367" s="151" t="s">
        <v>170</v>
      </c>
    </row>
    <row r="368" spans="2:65" s="1" customFormat="1" ht="24.15" customHeight="1">
      <c r="B368" s="31"/>
      <c r="C368" s="125" t="s">
        <v>1414</v>
      </c>
      <c r="D368" s="125" t="s">
        <v>171</v>
      </c>
      <c r="E368" s="126" t="s">
        <v>1415</v>
      </c>
      <c r="F368" s="127" t="s">
        <v>1416</v>
      </c>
      <c r="G368" s="128" t="s">
        <v>174</v>
      </c>
      <c r="H368" s="129">
        <v>94.81</v>
      </c>
      <c r="I368" s="130"/>
      <c r="J368" s="131">
        <f>ROUND(I368*H368,2)</f>
        <v>0</v>
      </c>
      <c r="K368" s="127" t="s">
        <v>632</v>
      </c>
      <c r="L368" s="31"/>
      <c r="M368" s="132" t="s">
        <v>1</v>
      </c>
      <c r="N368" s="133" t="s">
        <v>40</v>
      </c>
      <c r="P368" s="134">
        <f>O368*H368</f>
        <v>0</v>
      </c>
      <c r="Q368" s="134">
        <v>3.2000000000000003E-4</v>
      </c>
      <c r="R368" s="134">
        <f>Q368*H368</f>
        <v>3.0339200000000004E-2</v>
      </c>
      <c r="S368" s="134">
        <v>0</v>
      </c>
      <c r="T368" s="135">
        <f>S368*H368</f>
        <v>0</v>
      </c>
      <c r="AR368" s="136" t="s">
        <v>198</v>
      </c>
      <c r="AT368" s="136" t="s">
        <v>171</v>
      </c>
      <c r="AU368" s="136" t="s">
        <v>85</v>
      </c>
      <c r="AY368" s="16" t="s">
        <v>170</v>
      </c>
      <c r="BE368" s="137">
        <f>IF(N368="základní",J368,0)</f>
        <v>0</v>
      </c>
      <c r="BF368" s="137">
        <f>IF(N368="snížená",J368,0)</f>
        <v>0</v>
      </c>
      <c r="BG368" s="137">
        <f>IF(N368="zákl. přenesená",J368,0)</f>
        <v>0</v>
      </c>
      <c r="BH368" s="137">
        <f>IF(N368="sníž. přenesená",J368,0)</f>
        <v>0</v>
      </c>
      <c r="BI368" s="137">
        <f>IF(N368="nulová",J368,0)</f>
        <v>0</v>
      </c>
      <c r="BJ368" s="16" t="s">
        <v>83</v>
      </c>
      <c r="BK368" s="137">
        <f>ROUND(I368*H368,2)</f>
        <v>0</v>
      </c>
      <c r="BL368" s="16" t="s">
        <v>198</v>
      </c>
      <c r="BM368" s="136" t="s">
        <v>1417</v>
      </c>
    </row>
    <row r="369" spans="2:65" s="12" customFormat="1" ht="30.6">
      <c r="B369" s="149"/>
      <c r="D369" s="150" t="s">
        <v>601</v>
      </c>
      <c r="E369" s="151" t="s">
        <v>1</v>
      </c>
      <c r="F369" s="152" t="s">
        <v>1418</v>
      </c>
      <c r="H369" s="153">
        <v>94.81</v>
      </c>
      <c r="I369" s="154"/>
      <c r="L369" s="149"/>
      <c r="M369" s="155"/>
      <c r="T369" s="156"/>
      <c r="AT369" s="151" t="s">
        <v>601</v>
      </c>
      <c r="AU369" s="151" t="s">
        <v>85</v>
      </c>
      <c r="AV369" s="12" t="s">
        <v>85</v>
      </c>
      <c r="AW369" s="12" t="s">
        <v>31</v>
      </c>
      <c r="AX369" s="12" t="s">
        <v>83</v>
      </c>
      <c r="AY369" s="151" t="s">
        <v>170</v>
      </c>
    </row>
    <row r="370" spans="2:65" s="1" customFormat="1" ht="33" customHeight="1">
      <c r="B370" s="31"/>
      <c r="C370" s="125" t="s">
        <v>379</v>
      </c>
      <c r="D370" s="125" t="s">
        <v>171</v>
      </c>
      <c r="E370" s="126" t="s">
        <v>1419</v>
      </c>
      <c r="F370" s="127" t="s">
        <v>1420</v>
      </c>
      <c r="G370" s="128" t="s">
        <v>606</v>
      </c>
      <c r="H370" s="129">
        <v>244.98400000000001</v>
      </c>
      <c r="I370" s="130"/>
      <c r="J370" s="131">
        <f>ROUND(I370*H370,2)</f>
        <v>0</v>
      </c>
      <c r="K370" s="127" t="s">
        <v>632</v>
      </c>
      <c r="L370" s="31"/>
      <c r="M370" s="132" t="s">
        <v>1</v>
      </c>
      <c r="N370" s="133" t="s">
        <v>40</v>
      </c>
      <c r="P370" s="134">
        <f>O370*H370</f>
        <v>0</v>
      </c>
      <c r="Q370" s="134">
        <v>8.9700000000000005E-3</v>
      </c>
      <c r="R370" s="134">
        <f>Q370*H370</f>
        <v>2.1975064800000004</v>
      </c>
      <c r="S370" s="134">
        <v>0</v>
      </c>
      <c r="T370" s="135">
        <f>S370*H370</f>
        <v>0</v>
      </c>
      <c r="AR370" s="136" t="s">
        <v>198</v>
      </c>
      <c r="AT370" s="136" t="s">
        <v>171</v>
      </c>
      <c r="AU370" s="136" t="s">
        <v>85</v>
      </c>
      <c r="AY370" s="16" t="s">
        <v>170</v>
      </c>
      <c r="BE370" s="137">
        <f>IF(N370="základní",J370,0)</f>
        <v>0</v>
      </c>
      <c r="BF370" s="137">
        <f>IF(N370="snížená",J370,0)</f>
        <v>0</v>
      </c>
      <c r="BG370" s="137">
        <f>IF(N370="zákl. přenesená",J370,0)</f>
        <v>0</v>
      </c>
      <c r="BH370" s="137">
        <f>IF(N370="sníž. přenesená",J370,0)</f>
        <v>0</v>
      </c>
      <c r="BI370" s="137">
        <f>IF(N370="nulová",J370,0)</f>
        <v>0</v>
      </c>
      <c r="BJ370" s="16" t="s">
        <v>83</v>
      </c>
      <c r="BK370" s="137">
        <f>ROUND(I370*H370,2)</f>
        <v>0</v>
      </c>
      <c r="BL370" s="16" t="s">
        <v>198</v>
      </c>
      <c r="BM370" s="136" t="s">
        <v>1421</v>
      </c>
    </row>
    <row r="371" spans="2:65" s="12" customFormat="1" ht="30.6">
      <c r="B371" s="149"/>
      <c r="D371" s="150" t="s">
        <v>601</v>
      </c>
      <c r="E371" s="151" t="s">
        <v>1</v>
      </c>
      <c r="F371" s="152" t="s">
        <v>1406</v>
      </c>
      <c r="H371" s="153">
        <v>199.101</v>
      </c>
      <c r="I371" s="154"/>
      <c r="L371" s="149"/>
      <c r="M371" s="155"/>
      <c r="T371" s="156"/>
      <c r="AT371" s="151" t="s">
        <v>601</v>
      </c>
      <c r="AU371" s="151" t="s">
        <v>85</v>
      </c>
      <c r="AV371" s="12" t="s">
        <v>85</v>
      </c>
      <c r="AW371" s="12" t="s">
        <v>31</v>
      </c>
      <c r="AX371" s="12" t="s">
        <v>75</v>
      </c>
      <c r="AY371" s="151" t="s">
        <v>170</v>
      </c>
    </row>
    <row r="372" spans="2:65" s="12" customFormat="1" ht="30.6">
      <c r="B372" s="149"/>
      <c r="D372" s="150" t="s">
        <v>601</v>
      </c>
      <c r="E372" s="151" t="s">
        <v>1</v>
      </c>
      <c r="F372" s="152" t="s">
        <v>1407</v>
      </c>
      <c r="H372" s="153">
        <v>-28</v>
      </c>
      <c r="I372" s="154"/>
      <c r="L372" s="149"/>
      <c r="M372" s="155"/>
      <c r="T372" s="156"/>
      <c r="AT372" s="151" t="s">
        <v>601</v>
      </c>
      <c r="AU372" s="151" t="s">
        <v>85</v>
      </c>
      <c r="AV372" s="12" t="s">
        <v>85</v>
      </c>
      <c r="AW372" s="12" t="s">
        <v>31</v>
      </c>
      <c r="AX372" s="12" t="s">
        <v>75</v>
      </c>
      <c r="AY372" s="151" t="s">
        <v>170</v>
      </c>
    </row>
    <row r="373" spans="2:65" s="12" customFormat="1" ht="10.199999999999999">
      <c r="B373" s="149"/>
      <c r="D373" s="150" t="s">
        <v>601</v>
      </c>
      <c r="E373" s="151" t="s">
        <v>1</v>
      </c>
      <c r="F373" s="152" t="s">
        <v>1408</v>
      </c>
      <c r="H373" s="153">
        <v>85.483000000000004</v>
      </c>
      <c r="I373" s="154"/>
      <c r="L373" s="149"/>
      <c r="M373" s="155"/>
      <c r="T373" s="156"/>
      <c r="AT373" s="151" t="s">
        <v>601</v>
      </c>
      <c r="AU373" s="151" t="s">
        <v>85</v>
      </c>
      <c r="AV373" s="12" t="s">
        <v>85</v>
      </c>
      <c r="AW373" s="12" t="s">
        <v>31</v>
      </c>
      <c r="AX373" s="12" t="s">
        <v>75</v>
      </c>
      <c r="AY373" s="151" t="s">
        <v>170</v>
      </c>
    </row>
    <row r="374" spans="2:65" s="12" customFormat="1" ht="10.199999999999999">
      <c r="B374" s="149"/>
      <c r="D374" s="150" t="s">
        <v>601</v>
      </c>
      <c r="E374" s="151" t="s">
        <v>1</v>
      </c>
      <c r="F374" s="152" t="s">
        <v>1409</v>
      </c>
      <c r="H374" s="153">
        <v>-11.6</v>
      </c>
      <c r="I374" s="154"/>
      <c r="L374" s="149"/>
      <c r="M374" s="155"/>
      <c r="T374" s="156"/>
      <c r="AT374" s="151" t="s">
        <v>601</v>
      </c>
      <c r="AU374" s="151" t="s">
        <v>85</v>
      </c>
      <c r="AV374" s="12" t="s">
        <v>85</v>
      </c>
      <c r="AW374" s="12" t="s">
        <v>31</v>
      </c>
      <c r="AX374" s="12" t="s">
        <v>75</v>
      </c>
      <c r="AY374" s="151" t="s">
        <v>170</v>
      </c>
    </row>
    <row r="375" spans="2:65" s="14" customFormat="1" ht="10.199999999999999">
      <c r="B375" s="173"/>
      <c r="D375" s="150" t="s">
        <v>601</v>
      </c>
      <c r="E375" s="174" t="s">
        <v>1</v>
      </c>
      <c r="F375" s="175" t="s">
        <v>670</v>
      </c>
      <c r="H375" s="176">
        <v>244.98400000000001</v>
      </c>
      <c r="I375" s="177"/>
      <c r="L375" s="173"/>
      <c r="M375" s="178"/>
      <c r="T375" s="179"/>
      <c r="AT375" s="174" t="s">
        <v>601</v>
      </c>
      <c r="AU375" s="174" t="s">
        <v>85</v>
      </c>
      <c r="AV375" s="14" t="s">
        <v>175</v>
      </c>
      <c r="AW375" s="14" t="s">
        <v>31</v>
      </c>
      <c r="AX375" s="14" t="s">
        <v>83</v>
      </c>
      <c r="AY375" s="174" t="s">
        <v>170</v>
      </c>
    </row>
    <row r="376" spans="2:65" s="1" customFormat="1" ht="33" customHeight="1">
      <c r="B376" s="31"/>
      <c r="C376" s="157" t="s">
        <v>1422</v>
      </c>
      <c r="D376" s="157" t="s">
        <v>315</v>
      </c>
      <c r="E376" s="158" t="s">
        <v>1423</v>
      </c>
      <c r="F376" s="159" t="s">
        <v>1424</v>
      </c>
      <c r="G376" s="160" t="s">
        <v>606</v>
      </c>
      <c r="H376" s="161">
        <v>293.98099999999999</v>
      </c>
      <c r="I376" s="162"/>
      <c r="J376" s="163">
        <f>ROUND(I376*H376,2)</f>
        <v>0</v>
      </c>
      <c r="K376" s="159" t="s">
        <v>632</v>
      </c>
      <c r="L376" s="164"/>
      <c r="M376" s="165" t="s">
        <v>1</v>
      </c>
      <c r="N376" s="166" t="s">
        <v>40</v>
      </c>
      <c r="P376" s="134">
        <f>O376*H376</f>
        <v>0</v>
      </c>
      <c r="Q376" s="134">
        <v>2.1999999999999995E-2</v>
      </c>
      <c r="R376" s="134">
        <f>Q376*H376</f>
        <v>6.4675819999999984</v>
      </c>
      <c r="S376" s="134">
        <v>0</v>
      </c>
      <c r="T376" s="135">
        <f>S376*H376</f>
        <v>0</v>
      </c>
      <c r="AR376" s="136" t="s">
        <v>226</v>
      </c>
      <c r="AT376" s="136" t="s">
        <v>315</v>
      </c>
      <c r="AU376" s="136" t="s">
        <v>85</v>
      </c>
      <c r="AY376" s="16" t="s">
        <v>170</v>
      </c>
      <c r="BE376" s="137">
        <f>IF(N376="základní",J376,0)</f>
        <v>0</v>
      </c>
      <c r="BF376" s="137">
        <f>IF(N376="snížená",J376,0)</f>
        <v>0</v>
      </c>
      <c r="BG376" s="137">
        <f>IF(N376="zákl. přenesená",J376,0)</f>
        <v>0</v>
      </c>
      <c r="BH376" s="137">
        <f>IF(N376="sníž. přenesená",J376,0)</f>
        <v>0</v>
      </c>
      <c r="BI376" s="137">
        <f>IF(N376="nulová",J376,0)</f>
        <v>0</v>
      </c>
      <c r="BJ376" s="16" t="s">
        <v>83</v>
      </c>
      <c r="BK376" s="137">
        <f>ROUND(I376*H376,2)</f>
        <v>0</v>
      </c>
      <c r="BL376" s="16" t="s">
        <v>198</v>
      </c>
      <c r="BM376" s="136" t="s">
        <v>1425</v>
      </c>
    </row>
    <row r="377" spans="2:65" s="12" customFormat="1" ht="10.199999999999999">
      <c r="B377" s="149"/>
      <c r="D377" s="150" t="s">
        <v>601</v>
      </c>
      <c r="F377" s="152" t="s">
        <v>1426</v>
      </c>
      <c r="H377" s="153">
        <v>293.98099999999999</v>
      </c>
      <c r="I377" s="154"/>
      <c r="L377" s="149"/>
      <c r="M377" s="155"/>
      <c r="T377" s="156"/>
      <c r="AT377" s="151" t="s">
        <v>601</v>
      </c>
      <c r="AU377" s="151" t="s">
        <v>85</v>
      </c>
      <c r="AV377" s="12" t="s">
        <v>85</v>
      </c>
      <c r="AW377" s="12" t="s">
        <v>4</v>
      </c>
      <c r="AX377" s="12" t="s">
        <v>83</v>
      </c>
      <c r="AY377" s="151" t="s">
        <v>170</v>
      </c>
    </row>
    <row r="378" spans="2:65" s="1" customFormat="1" ht="24.15" customHeight="1">
      <c r="B378" s="31"/>
      <c r="C378" s="125" t="s">
        <v>383</v>
      </c>
      <c r="D378" s="125" t="s">
        <v>171</v>
      </c>
      <c r="E378" s="126" t="s">
        <v>1427</v>
      </c>
      <c r="F378" s="127" t="s">
        <v>1428</v>
      </c>
      <c r="G378" s="128" t="s">
        <v>718</v>
      </c>
      <c r="H378" s="180"/>
      <c r="I378" s="130"/>
      <c r="J378" s="131">
        <f>ROUND(I378*H378,2)</f>
        <v>0</v>
      </c>
      <c r="K378" s="127" t="s">
        <v>632</v>
      </c>
      <c r="L378" s="31"/>
      <c r="M378" s="132" t="s">
        <v>1</v>
      </c>
      <c r="N378" s="133" t="s">
        <v>40</v>
      </c>
      <c r="P378" s="134">
        <f>O378*H378</f>
        <v>0</v>
      </c>
      <c r="Q378" s="134">
        <v>0</v>
      </c>
      <c r="R378" s="134">
        <f>Q378*H378</f>
        <v>0</v>
      </c>
      <c r="S378" s="134">
        <v>0</v>
      </c>
      <c r="T378" s="135">
        <f>S378*H378</f>
        <v>0</v>
      </c>
      <c r="AR378" s="136" t="s">
        <v>198</v>
      </c>
      <c r="AT378" s="136" t="s">
        <v>171</v>
      </c>
      <c r="AU378" s="136" t="s">
        <v>85</v>
      </c>
      <c r="AY378" s="16" t="s">
        <v>170</v>
      </c>
      <c r="BE378" s="137">
        <f>IF(N378="základní",J378,0)</f>
        <v>0</v>
      </c>
      <c r="BF378" s="137">
        <f>IF(N378="snížená",J378,0)</f>
        <v>0</v>
      </c>
      <c r="BG378" s="137">
        <f>IF(N378="zákl. přenesená",J378,0)</f>
        <v>0</v>
      </c>
      <c r="BH378" s="137">
        <f>IF(N378="sníž. přenesená",J378,0)</f>
        <v>0</v>
      </c>
      <c r="BI378" s="137">
        <f>IF(N378="nulová",J378,0)</f>
        <v>0</v>
      </c>
      <c r="BJ378" s="16" t="s">
        <v>83</v>
      </c>
      <c r="BK378" s="137">
        <f>ROUND(I378*H378,2)</f>
        <v>0</v>
      </c>
      <c r="BL378" s="16" t="s">
        <v>198</v>
      </c>
      <c r="BM378" s="136" t="s">
        <v>1429</v>
      </c>
    </row>
    <row r="379" spans="2:65" s="10" customFormat="1" ht="22.8" customHeight="1">
      <c r="B379" s="115"/>
      <c r="D379" s="116" t="s">
        <v>74</v>
      </c>
      <c r="E379" s="147" t="s">
        <v>1430</v>
      </c>
      <c r="F379" s="147" t="s">
        <v>1431</v>
      </c>
      <c r="I379" s="118"/>
      <c r="J379" s="148">
        <f>BK379</f>
        <v>0</v>
      </c>
      <c r="L379" s="115"/>
      <c r="M379" s="120"/>
      <c r="P379" s="121">
        <f>SUM(P380:P393)</f>
        <v>0</v>
      </c>
      <c r="R379" s="121">
        <f>SUM(R380:R393)</f>
        <v>0.41808800000000002</v>
      </c>
      <c r="T379" s="122">
        <f>SUM(T380:T393)</f>
        <v>0</v>
      </c>
      <c r="AR379" s="116" t="s">
        <v>85</v>
      </c>
      <c r="AT379" s="123" t="s">
        <v>74</v>
      </c>
      <c r="AU379" s="123" t="s">
        <v>83</v>
      </c>
      <c r="AY379" s="116" t="s">
        <v>170</v>
      </c>
      <c r="BK379" s="124">
        <f>SUM(BK380:BK393)</f>
        <v>0</v>
      </c>
    </row>
    <row r="380" spans="2:65" s="1" customFormat="1" ht="24.15" customHeight="1">
      <c r="B380" s="31"/>
      <c r="C380" s="125" t="s">
        <v>1432</v>
      </c>
      <c r="D380" s="125" t="s">
        <v>171</v>
      </c>
      <c r="E380" s="126" t="s">
        <v>1433</v>
      </c>
      <c r="F380" s="127" t="s">
        <v>1434</v>
      </c>
      <c r="G380" s="128" t="s">
        <v>606</v>
      </c>
      <c r="H380" s="129">
        <v>834.73599999999999</v>
      </c>
      <c r="I380" s="130"/>
      <c r="J380" s="131">
        <f>ROUND(I380*H380,2)</f>
        <v>0</v>
      </c>
      <c r="K380" s="127" t="s">
        <v>632</v>
      </c>
      <c r="L380" s="31"/>
      <c r="M380" s="132" t="s">
        <v>1</v>
      </c>
      <c r="N380" s="133" t="s">
        <v>40</v>
      </c>
      <c r="P380" s="134">
        <f>O380*H380</f>
        <v>0</v>
      </c>
      <c r="Q380" s="134">
        <v>2.1000000000000001E-4</v>
      </c>
      <c r="R380" s="134">
        <f>Q380*H380</f>
        <v>0.17529456000000002</v>
      </c>
      <c r="S380" s="134">
        <v>0</v>
      </c>
      <c r="T380" s="135">
        <f>S380*H380</f>
        <v>0</v>
      </c>
      <c r="AR380" s="136" t="s">
        <v>198</v>
      </c>
      <c r="AT380" s="136" t="s">
        <v>171</v>
      </c>
      <c r="AU380" s="136" t="s">
        <v>85</v>
      </c>
      <c r="AY380" s="16" t="s">
        <v>170</v>
      </c>
      <c r="BE380" s="137">
        <f>IF(N380="základní",J380,0)</f>
        <v>0</v>
      </c>
      <c r="BF380" s="137">
        <f>IF(N380="snížená",J380,0)</f>
        <v>0</v>
      </c>
      <c r="BG380" s="137">
        <f>IF(N380="zákl. přenesená",J380,0)</f>
        <v>0</v>
      </c>
      <c r="BH380" s="137">
        <f>IF(N380="sníž. přenesená",J380,0)</f>
        <v>0</v>
      </c>
      <c r="BI380" s="137">
        <f>IF(N380="nulová",J380,0)</f>
        <v>0</v>
      </c>
      <c r="BJ380" s="16" t="s">
        <v>83</v>
      </c>
      <c r="BK380" s="137">
        <f>ROUND(I380*H380,2)</f>
        <v>0</v>
      </c>
      <c r="BL380" s="16" t="s">
        <v>198</v>
      </c>
      <c r="BM380" s="136" t="s">
        <v>1435</v>
      </c>
    </row>
    <row r="381" spans="2:65" s="12" customFormat="1" ht="30.6">
      <c r="B381" s="149"/>
      <c r="D381" s="150" t="s">
        <v>601</v>
      </c>
      <c r="E381" s="151" t="s">
        <v>1</v>
      </c>
      <c r="F381" s="152" t="s">
        <v>1007</v>
      </c>
      <c r="H381" s="153">
        <v>936.21</v>
      </c>
      <c r="I381" s="154"/>
      <c r="L381" s="149"/>
      <c r="M381" s="155"/>
      <c r="T381" s="156"/>
      <c r="AT381" s="151" t="s">
        <v>601</v>
      </c>
      <c r="AU381" s="151" t="s">
        <v>85</v>
      </c>
      <c r="AV381" s="12" t="s">
        <v>85</v>
      </c>
      <c r="AW381" s="12" t="s">
        <v>31</v>
      </c>
      <c r="AX381" s="12" t="s">
        <v>75</v>
      </c>
      <c r="AY381" s="151" t="s">
        <v>170</v>
      </c>
    </row>
    <row r="382" spans="2:65" s="12" customFormat="1" ht="10.199999999999999">
      <c r="B382" s="149"/>
      <c r="D382" s="150" t="s">
        <v>601</v>
      </c>
      <c r="E382" s="151" t="s">
        <v>1</v>
      </c>
      <c r="F382" s="152" t="s">
        <v>1017</v>
      </c>
      <c r="H382" s="153">
        <v>-295.57400000000001</v>
      </c>
      <c r="I382" s="154"/>
      <c r="L382" s="149"/>
      <c r="M382" s="155"/>
      <c r="T382" s="156"/>
      <c r="AT382" s="151" t="s">
        <v>601</v>
      </c>
      <c r="AU382" s="151" t="s">
        <v>85</v>
      </c>
      <c r="AV382" s="12" t="s">
        <v>85</v>
      </c>
      <c r="AW382" s="12" t="s">
        <v>31</v>
      </c>
      <c r="AX382" s="12" t="s">
        <v>75</v>
      </c>
      <c r="AY382" s="151" t="s">
        <v>170</v>
      </c>
    </row>
    <row r="383" spans="2:65" s="12" customFormat="1" ht="20.399999999999999">
      <c r="B383" s="149"/>
      <c r="D383" s="150" t="s">
        <v>601</v>
      </c>
      <c r="E383" s="151" t="s">
        <v>1</v>
      </c>
      <c r="F383" s="152" t="s">
        <v>1200</v>
      </c>
      <c r="H383" s="153">
        <v>148.6</v>
      </c>
      <c r="I383" s="154"/>
      <c r="L383" s="149"/>
      <c r="M383" s="155"/>
      <c r="T383" s="156"/>
      <c r="AT383" s="151" t="s">
        <v>601</v>
      </c>
      <c r="AU383" s="151" t="s">
        <v>85</v>
      </c>
      <c r="AV383" s="12" t="s">
        <v>85</v>
      </c>
      <c r="AW383" s="12" t="s">
        <v>31</v>
      </c>
      <c r="AX383" s="12" t="s">
        <v>75</v>
      </c>
      <c r="AY383" s="151" t="s">
        <v>170</v>
      </c>
    </row>
    <row r="384" spans="2:65" s="12" customFormat="1" ht="10.199999999999999">
      <c r="B384" s="149"/>
      <c r="D384" s="150" t="s">
        <v>601</v>
      </c>
      <c r="E384" s="151" t="s">
        <v>1</v>
      </c>
      <c r="F384" s="152" t="s">
        <v>1204</v>
      </c>
      <c r="H384" s="153">
        <v>45.5</v>
      </c>
      <c r="I384" s="154"/>
      <c r="L384" s="149"/>
      <c r="M384" s="155"/>
      <c r="T384" s="156"/>
      <c r="AT384" s="151" t="s">
        <v>601</v>
      </c>
      <c r="AU384" s="151" t="s">
        <v>85</v>
      </c>
      <c r="AV384" s="12" t="s">
        <v>85</v>
      </c>
      <c r="AW384" s="12" t="s">
        <v>31</v>
      </c>
      <c r="AX384" s="12" t="s">
        <v>75</v>
      </c>
      <c r="AY384" s="151" t="s">
        <v>170</v>
      </c>
    </row>
    <row r="385" spans="2:65" s="14" customFormat="1" ht="10.199999999999999">
      <c r="B385" s="173"/>
      <c r="D385" s="150" t="s">
        <v>601</v>
      </c>
      <c r="E385" s="174" t="s">
        <v>1</v>
      </c>
      <c r="F385" s="175" t="s">
        <v>670</v>
      </c>
      <c r="H385" s="176">
        <v>834.73599999999999</v>
      </c>
      <c r="I385" s="177"/>
      <c r="L385" s="173"/>
      <c r="M385" s="178"/>
      <c r="T385" s="179"/>
      <c r="AT385" s="174" t="s">
        <v>601</v>
      </c>
      <c r="AU385" s="174" t="s">
        <v>85</v>
      </c>
      <c r="AV385" s="14" t="s">
        <v>175</v>
      </c>
      <c r="AW385" s="14" t="s">
        <v>31</v>
      </c>
      <c r="AX385" s="14" t="s">
        <v>83</v>
      </c>
      <c r="AY385" s="174" t="s">
        <v>170</v>
      </c>
    </row>
    <row r="386" spans="2:65" s="1" customFormat="1" ht="24.15" customHeight="1">
      <c r="B386" s="31"/>
      <c r="C386" s="125" t="s">
        <v>386</v>
      </c>
      <c r="D386" s="125" t="s">
        <v>171</v>
      </c>
      <c r="E386" s="126" t="s">
        <v>1436</v>
      </c>
      <c r="F386" s="127" t="s">
        <v>1437</v>
      </c>
      <c r="G386" s="128" t="s">
        <v>606</v>
      </c>
      <c r="H386" s="129">
        <v>834.73599999999999</v>
      </c>
      <c r="I386" s="130"/>
      <c r="J386" s="131">
        <f>ROUND(I386*H386,2)</f>
        <v>0</v>
      </c>
      <c r="K386" s="127" t="s">
        <v>632</v>
      </c>
      <c r="L386" s="31"/>
      <c r="M386" s="132" t="s">
        <v>1</v>
      </c>
      <c r="N386" s="133" t="s">
        <v>40</v>
      </c>
      <c r="P386" s="134">
        <f>O386*H386</f>
        <v>0</v>
      </c>
      <c r="Q386" s="134">
        <v>2.9E-4</v>
      </c>
      <c r="R386" s="134">
        <f>Q386*H386</f>
        <v>0.24207344</v>
      </c>
      <c r="S386" s="134">
        <v>0</v>
      </c>
      <c r="T386" s="135">
        <f>S386*H386</f>
        <v>0</v>
      </c>
      <c r="AR386" s="136" t="s">
        <v>198</v>
      </c>
      <c r="AT386" s="136" t="s">
        <v>171</v>
      </c>
      <c r="AU386" s="136" t="s">
        <v>85</v>
      </c>
      <c r="AY386" s="16" t="s">
        <v>170</v>
      </c>
      <c r="BE386" s="137">
        <f>IF(N386="základní",J386,0)</f>
        <v>0</v>
      </c>
      <c r="BF386" s="137">
        <f>IF(N386="snížená",J386,0)</f>
        <v>0</v>
      </c>
      <c r="BG386" s="137">
        <f>IF(N386="zákl. přenesená",J386,0)</f>
        <v>0</v>
      </c>
      <c r="BH386" s="137">
        <f>IF(N386="sníž. přenesená",J386,0)</f>
        <v>0</v>
      </c>
      <c r="BI386" s="137">
        <f>IF(N386="nulová",J386,0)</f>
        <v>0</v>
      </c>
      <c r="BJ386" s="16" t="s">
        <v>83</v>
      </c>
      <c r="BK386" s="137">
        <f>ROUND(I386*H386,2)</f>
        <v>0</v>
      </c>
      <c r="BL386" s="16" t="s">
        <v>198</v>
      </c>
      <c r="BM386" s="136" t="s">
        <v>1438</v>
      </c>
    </row>
    <row r="387" spans="2:65" s="12" customFormat="1" ht="30.6">
      <c r="B387" s="149"/>
      <c r="D387" s="150" t="s">
        <v>601</v>
      </c>
      <c r="E387" s="151" t="s">
        <v>1</v>
      </c>
      <c r="F387" s="152" t="s">
        <v>1007</v>
      </c>
      <c r="H387" s="153">
        <v>936.21</v>
      </c>
      <c r="I387" s="154"/>
      <c r="L387" s="149"/>
      <c r="M387" s="155"/>
      <c r="T387" s="156"/>
      <c r="AT387" s="151" t="s">
        <v>601</v>
      </c>
      <c r="AU387" s="151" t="s">
        <v>85</v>
      </c>
      <c r="AV387" s="12" t="s">
        <v>85</v>
      </c>
      <c r="AW387" s="12" t="s">
        <v>31</v>
      </c>
      <c r="AX387" s="12" t="s">
        <v>75</v>
      </c>
      <c r="AY387" s="151" t="s">
        <v>170</v>
      </c>
    </row>
    <row r="388" spans="2:65" s="12" customFormat="1" ht="10.199999999999999">
      <c r="B388" s="149"/>
      <c r="D388" s="150" t="s">
        <v>601</v>
      </c>
      <c r="E388" s="151" t="s">
        <v>1</v>
      </c>
      <c r="F388" s="152" t="s">
        <v>1017</v>
      </c>
      <c r="H388" s="153">
        <v>-295.57400000000001</v>
      </c>
      <c r="I388" s="154"/>
      <c r="L388" s="149"/>
      <c r="M388" s="155"/>
      <c r="T388" s="156"/>
      <c r="AT388" s="151" t="s">
        <v>601</v>
      </c>
      <c r="AU388" s="151" t="s">
        <v>85</v>
      </c>
      <c r="AV388" s="12" t="s">
        <v>85</v>
      </c>
      <c r="AW388" s="12" t="s">
        <v>31</v>
      </c>
      <c r="AX388" s="12" t="s">
        <v>75</v>
      </c>
      <c r="AY388" s="151" t="s">
        <v>170</v>
      </c>
    </row>
    <row r="389" spans="2:65" s="12" customFormat="1" ht="20.399999999999999">
      <c r="B389" s="149"/>
      <c r="D389" s="150" t="s">
        <v>601</v>
      </c>
      <c r="E389" s="151" t="s">
        <v>1</v>
      </c>
      <c r="F389" s="152" t="s">
        <v>1200</v>
      </c>
      <c r="H389" s="153">
        <v>148.6</v>
      </c>
      <c r="I389" s="154"/>
      <c r="L389" s="149"/>
      <c r="M389" s="155"/>
      <c r="T389" s="156"/>
      <c r="AT389" s="151" t="s">
        <v>601</v>
      </c>
      <c r="AU389" s="151" t="s">
        <v>85</v>
      </c>
      <c r="AV389" s="12" t="s">
        <v>85</v>
      </c>
      <c r="AW389" s="12" t="s">
        <v>31</v>
      </c>
      <c r="AX389" s="12" t="s">
        <v>75</v>
      </c>
      <c r="AY389" s="151" t="s">
        <v>170</v>
      </c>
    </row>
    <row r="390" spans="2:65" s="12" customFormat="1" ht="10.199999999999999">
      <c r="B390" s="149"/>
      <c r="D390" s="150" t="s">
        <v>601</v>
      </c>
      <c r="E390" s="151" t="s">
        <v>1</v>
      </c>
      <c r="F390" s="152" t="s">
        <v>1204</v>
      </c>
      <c r="H390" s="153">
        <v>45.5</v>
      </c>
      <c r="I390" s="154"/>
      <c r="L390" s="149"/>
      <c r="M390" s="155"/>
      <c r="T390" s="156"/>
      <c r="AT390" s="151" t="s">
        <v>601</v>
      </c>
      <c r="AU390" s="151" t="s">
        <v>85</v>
      </c>
      <c r="AV390" s="12" t="s">
        <v>85</v>
      </c>
      <c r="AW390" s="12" t="s">
        <v>31</v>
      </c>
      <c r="AX390" s="12" t="s">
        <v>75</v>
      </c>
      <c r="AY390" s="151" t="s">
        <v>170</v>
      </c>
    </row>
    <row r="391" spans="2:65" s="14" customFormat="1" ht="10.199999999999999">
      <c r="B391" s="173"/>
      <c r="D391" s="150" t="s">
        <v>601</v>
      </c>
      <c r="E391" s="174" t="s">
        <v>1</v>
      </c>
      <c r="F391" s="175" t="s">
        <v>670</v>
      </c>
      <c r="H391" s="176">
        <v>834.73599999999999</v>
      </c>
      <c r="I391" s="177"/>
      <c r="L391" s="173"/>
      <c r="M391" s="178"/>
      <c r="T391" s="179"/>
      <c r="AT391" s="174" t="s">
        <v>601</v>
      </c>
      <c r="AU391" s="174" t="s">
        <v>85</v>
      </c>
      <c r="AV391" s="14" t="s">
        <v>175</v>
      </c>
      <c r="AW391" s="14" t="s">
        <v>31</v>
      </c>
      <c r="AX391" s="14" t="s">
        <v>83</v>
      </c>
      <c r="AY391" s="174" t="s">
        <v>170</v>
      </c>
    </row>
    <row r="392" spans="2:65" s="1" customFormat="1" ht="37.799999999999997" customHeight="1">
      <c r="B392" s="31"/>
      <c r="C392" s="125" t="s">
        <v>1439</v>
      </c>
      <c r="D392" s="125" t="s">
        <v>171</v>
      </c>
      <c r="E392" s="126" t="s">
        <v>1440</v>
      </c>
      <c r="F392" s="127" t="s">
        <v>1441</v>
      </c>
      <c r="G392" s="128" t="s">
        <v>606</v>
      </c>
      <c r="H392" s="129">
        <v>72</v>
      </c>
      <c r="I392" s="130"/>
      <c r="J392" s="131">
        <f>ROUND(I392*H392,2)</f>
        <v>0</v>
      </c>
      <c r="K392" s="127" t="s">
        <v>1</v>
      </c>
      <c r="L392" s="31"/>
      <c r="M392" s="132" t="s">
        <v>1</v>
      </c>
      <c r="N392" s="133" t="s">
        <v>40</v>
      </c>
      <c r="P392" s="134">
        <f>O392*H392</f>
        <v>0</v>
      </c>
      <c r="Q392" s="134">
        <v>1.0000000000000001E-5</v>
      </c>
      <c r="R392" s="134">
        <f>Q392*H392</f>
        <v>7.2000000000000005E-4</v>
      </c>
      <c r="S392" s="134">
        <v>0</v>
      </c>
      <c r="T392" s="135">
        <f>S392*H392</f>
        <v>0</v>
      </c>
      <c r="AR392" s="136" t="s">
        <v>198</v>
      </c>
      <c r="AT392" s="136" t="s">
        <v>171</v>
      </c>
      <c r="AU392" s="136" t="s">
        <v>85</v>
      </c>
      <c r="AY392" s="16" t="s">
        <v>170</v>
      </c>
      <c r="BE392" s="137">
        <f>IF(N392="základní",J392,0)</f>
        <v>0</v>
      </c>
      <c r="BF392" s="137">
        <f>IF(N392="snížená",J392,0)</f>
        <v>0</v>
      </c>
      <c r="BG392" s="137">
        <f>IF(N392="zákl. přenesená",J392,0)</f>
        <v>0</v>
      </c>
      <c r="BH392" s="137">
        <f>IF(N392="sníž. přenesená",J392,0)</f>
        <v>0</v>
      </c>
      <c r="BI392" s="137">
        <f>IF(N392="nulová",J392,0)</f>
        <v>0</v>
      </c>
      <c r="BJ392" s="16" t="s">
        <v>83</v>
      </c>
      <c r="BK392" s="137">
        <f>ROUND(I392*H392,2)</f>
        <v>0</v>
      </c>
      <c r="BL392" s="16" t="s">
        <v>198</v>
      </c>
      <c r="BM392" s="136" t="s">
        <v>1442</v>
      </c>
    </row>
    <row r="393" spans="2:65" s="12" customFormat="1" ht="10.199999999999999">
      <c r="B393" s="149"/>
      <c r="D393" s="150" t="s">
        <v>601</v>
      </c>
      <c r="E393" s="151" t="s">
        <v>1</v>
      </c>
      <c r="F393" s="152" t="s">
        <v>1443</v>
      </c>
      <c r="H393" s="153">
        <v>72</v>
      </c>
      <c r="I393" s="154"/>
      <c r="L393" s="149"/>
      <c r="M393" s="184"/>
      <c r="N393" s="185"/>
      <c r="O393" s="185"/>
      <c r="P393" s="185"/>
      <c r="Q393" s="185"/>
      <c r="R393" s="185"/>
      <c r="S393" s="185"/>
      <c r="T393" s="186"/>
      <c r="AT393" s="151" t="s">
        <v>601</v>
      </c>
      <c r="AU393" s="151" t="s">
        <v>85</v>
      </c>
      <c r="AV393" s="12" t="s">
        <v>85</v>
      </c>
      <c r="AW393" s="12" t="s">
        <v>31</v>
      </c>
      <c r="AX393" s="12" t="s">
        <v>83</v>
      </c>
      <c r="AY393" s="151" t="s">
        <v>170</v>
      </c>
    </row>
    <row r="394" spans="2:65" s="1" customFormat="1" ht="7" customHeight="1">
      <c r="B394" s="43"/>
      <c r="C394" s="44"/>
      <c r="D394" s="44"/>
      <c r="E394" s="44"/>
      <c r="F394" s="44"/>
      <c r="G394" s="44"/>
      <c r="H394" s="44"/>
      <c r="I394" s="44"/>
      <c r="J394" s="44"/>
      <c r="K394" s="44"/>
      <c r="L394" s="31"/>
    </row>
  </sheetData>
  <sheetProtection algorithmName="SHA-512" hashValue="FtA4wh4DrGzfkyupfyPTKbrXcV2FqPbulj+aB5SHn6V1iprthedooT+Pz6k7vE9gVxBOFI5LbZuXl/V34GBiZw==" saltValue="EQitXf6tdy+L/IawxCSnwNRQ2ofdkeWusc7YOCssdN0ng7e7KQKic/VhEETweLOFPh/hB5pwnbTWkXrkCOZsSw==" spinCount="100000" sheet="1" objects="1" scenarios="1" formatColumns="0" formatRows="0" autoFilter="0"/>
  <autoFilter ref="C132:K393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2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1444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ROUND((SUM(BE119:BE131)),  2)</f>
        <v>0</v>
      </c>
      <c r="I33" s="91">
        <v>0.21</v>
      </c>
      <c r="J33" s="90">
        <f>ROUND(((SUM(BE119:BE131))*I33),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ROUND((SUM(BF119:BF131)),  2)</f>
        <v>0</v>
      </c>
      <c r="I34" s="91">
        <v>0.12</v>
      </c>
      <c r="J34" s="90">
        <f>ROUND(((SUM(BF119:BF131))*I34),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ROUND((SUM(BG119:BG131)),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ROUND((SUM(BH119:BH131)),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ROUND((SUM(BI119:BI131)),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 xml:space="preserve">005 - Ostatní a vedlejší náklady 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Karviná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J119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154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5" customHeight="1">
      <c r="B98" s="103"/>
      <c r="D98" s="104" t="s">
        <v>1445</v>
      </c>
      <c r="E98" s="105"/>
      <c r="F98" s="105"/>
      <c r="G98" s="105"/>
      <c r="H98" s="105"/>
      <c r="I98" s="105"/>
      <c r="J98" s="106">
        <f>J122</f>
        <v>0</v>
      </c>
      <c r="L98" s="103"/>
    </row>
    <row r="99" spans="2:12" s="8" customFormat="1" ht="25" customHeight="1">
      <c r="B99" s="103"/>
      <c r="D99" s="104" t="s">
        <v>1446</v>
      </c>
      <c r="E99" s="105"/>
      <c r="F99" s="105"/>
      <c r="G99" s="105"/>
      <c r="H99" s="105"/>
      <c r="I99" s="105"/>
      <c r="J99" s="106">
        <f>J129</f>
        <v>0</v>
      </c>
      <c r="L99" s="103"/>
    </row>
    <row r="100" spans="2:12" s="1" customFormat="1" ht="21.85" customHeight="1">
      <c r="B100" s="31"/>
      <c r="L100" s="31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5" customHeight="1">
      <c r="B106" s="31"/>
      <c r="C106" s="20" t="s">
        <v>155</v>
      </c>
      <c r="L106" s="31"/>
    </row>
    <row r="107" spans="2:12" s="1" customFormat="1" ht="7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7" t="str">
        <f>E7</f>
        <v>ÚPRAVA VSTUPNÍHO PODLAŽÍ a ÚPRRAVA SERVROVNY OBJEKTU POLIKLINIKY V KARVINÉ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142</v>
      </c>
      <c r="L110" s="31"/>
    </row>
    <row r="111" spans="2:12" s="1" customFormat="1" ht="16.5" customHeight="1">
      <c r="B111" s="31"/>
      <c r="E111" s="193" t="str">
        <f>E9</f>
        <v xml:space="preserve">005 - Ostatní a vedlejší náklady </v>
      </c>
      <c r="F111" s="229"/>
      <c r="G111" s="229"/>
      <c r="H111" s="229"/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>Karviná</v>
      </c>
      <c r="I113" s="26" t="s">
        <v>22</v>
      </c>
      <c r="J113" s="51" t="str">
        <f>IF(J12="","",J12)</f>
        <v>18. 2. 2024</v>
      </c>
      <c r="L113" s="31"/>
    </row>
    <row r="114" spans="2:65" s="1" customFormat="1" ht="7" customHeight="1">
      <c r="B114" s="31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15" customHeight="1">
      <c r="B116" s="31"/>
      <c r="C116" s="26" t="s">
        <v>28</v>
      </c>
      <c r="F116" s="24" t="str">
        <f>IF(E18="","",E18)</f>
        <v>Vyplň údaj</v>
      </c>
      <c r="I116" s="26" t="s">
        <v>32</v>
      </c>
      <c r="J116" s="29" t="str">
        <f>E24</f>
        <v>Barbora Kyšková</v>
      </c>
      <c r="L116" s="31"/>
    </row>
    <row r="117" spans="2:65" s="1" customFormat="1" ht="10.3" customHeight="1">
      <c r="B117" s="31"/>
      <c r="L117" s="31"/>
    </row>
    <row r="118" spans="2:65" s="9" customFormat="1" ht="29.25" customHeight="1">
      <c r="B118" s="107"/>
      <c r="C118" s="108" t="s">
        <v>156</v>
      </c>
      <c r="D118" s="109" t="s">
        <v>60</v>
      </c>
      <c r="E118" s="109" t="s">
        <v>56</v>
      </c>
      <c r="F118" s="109" t="s">
        <v>57</v>
      </c>
      <c r="G118" s="109" t="s">
        <v>157</v>
      </c>
      <c r="H118" s="109" t="s">
        <v>158</v>
      </c>
      <c r="I118" s="109" t="s">
        <v>159</v>
      </c>
      <c r="J118" s="109" t="s">
        <v>146</v>
      </c>
      <c r="K118" s="110" t="s">
        <v>160</v>
      </c>
      <c r="L118" s="107"/>
      <c r="M118" s="58" t="s">
        <v>1</v>
      </c>
      <c r="N118" s="59" t="s">
        <v>39</v>
      </c>
      <c r="O118" s="59" t="s">
        <v>161</v>
      </c>
      <c r="P118" s="59" t="s">
        <v>162</v>
      </c>
      <c r="Q118" s="59" t="s">
        <v>163</v>
      </c>
      <c r="R118" s="59" t="s">
        <v>164</v>
      </c>
      <c r="S118" s="59" t="s">
        <v>165</v>
      </c>
      <c r="T118" s="60" t="s">
        <v>166</v>
      </c>
    </row>
    <row r="119" spans="2:65" s="1" customFormat="1" ht="22.8" customHeight="1">
      <c r="B119" s="31"/>
      <c r="C119" s="63" t="s">
        <v>167</v>
      </c>
      <c r="J119" s="111">
        <f>BK119</f>
        <v>0</v>
      </c>
      <c r="L119" s="31"/>
      <c r="M119" s="61"/>
      <c r="N119" s="52"/>
      <c r="O119" s="52"/>
      <c r="P119" s="112">
        <f>P120+P122+P129</f>
        <v>0</v>
      </c>
      <c r="Q119" s="52"/>
      <c r="R119" s="112">
        <f>R120+R122+R129</f>
        <v>0</v>
      </c>
      <c r="S119" s="52"/>
      <c r="T119" s="113">
        <f>T120+T122+T129</f>
        <v>0</v>
      </c>
      <c r="AT119" s="16" t="s">
        <v>74</v>
      </c>
      <c r="AU119" s="16" t="s">
        <v>148</v>
      </c>
      <c r="BK119" s="114">
        <f>BK120+BK122+BK129</f>
        <v>0</v>
      </c>
    </row>
    <row r="120" spans="2:65" s="10" customFormat="1" ht="25.9" customHeight="1">
      <c r="B120" s="115"/>
      <c r="D120" s="116" t="s">
        <v>74</v>
      </c>
      <c r="E120" s="117" t="s">
        <v>564</v>
      </c>
      <c r="F120" s="117" t="s">
        <v>537</v>
      </c>
      <c r="I120" s="118"/>
      <c r="J120" s="119">
        <f>BK120</f>
        <v>0</v>
      </c>
      <c r="L120" s="115"/>
      <c r="M120" s="120"/>
      <c r="P120" s="121">
        <f>P121</f>
        <v>0</v>
      </c>
      <c r="R120" s="121">
        <f>R121</f>
        <v>0</v>
      </c>
      <c r="T120" s="122">
        <f>T121</f>
        <v>0</v>
      </c>
      <c r="AR120" s="116" t="s">
        <v>83</v>
      </c>
      <c r="AT120" s="123" t="s">
        <v>74</v>
      </c>
      <c r="AU120" s="123" t="s">
        <v>75</v>
      </c>
      <c r="AY120" s="116" t="s">
        <v>170</v>
      </c>
      <c r="BK120" s="124">
        <f>BK121</f>
        <v>0</v>
      </c>
    </row>
    <row r="121" spans="2:65" s="1" customFormat="1" ht="16.5" customHeight="1">
      <c r="B121" s="31"/>
      <c r="C121" s="125" t="s">
        <v>83</v>
      </c>
      <c r="D121" s="125" t="s">
        <v>171</v>
      </c>
      <c r="E121" s="126" t="s">
        <v>1447</v>
      </c>
      <c r="F121" s="127" t="s">
        <v>1448</v>
      </c>
      <c r="G121" s="128" t="s">
        <v>594</v>
      </c>
      <c r="H121" s="129">
        <v>1</v>
      </c>
      <c r="I121" s="130"/>
      <c r="J121" s="131">
        <f>ROUND(I121*H121,2)</f>
        <v>0</v>
      </c>
      <c r="K121" s="127" t="s">
        <v>1</v>
      </c>
      <c r="L121" s="31"/>
      <c r="M121" s="132" t="s">
        <v>1</v>
      </c>
      <c r="N121" s="133" t="s">
        <v>40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6" t="s">
        <v>83</v>
      </c>
      <c r="BK121" s="137">
        <f>ROUND(I121*H121,2)</f>
        <v>0</v>
      </c>
      <c r="BL121" s="16" t="s">
        <v>175</v>
      </c>
      <c r="BM121" s="136" t="s">
        <v>1449</v>
      </c>
    </row>
    <row r="122" spans="2:65" s="10" customFormat="1" ht="25.9" customHeight="1">
      <c r="B122" s="115"/>
      <c r="D122" s="116" t="s">
        <v>74</v>
      </c>
      <c r="E122" s="117" t="s">
        <v>1450</v>
      </c>
      <c r="F122" s="117" t="s">
        <v>1451</v>
      </c>
      <c r="I122" s="118"/>
      <c r="J122" s="119">
        <f>BK122</f>
        <v>0</v>
      </c>
      <c r="L122" s="115"/>
      <c r="M122" s="120"/>
      <c r="P122" s="121">
        <f>SUM(P123:P128)</f>
        <v>0</v>
      </c>
      <c r="R122" s="121">
        <f>SUM(R123:R128)</f>
        <v>0</v>
      </c>
      <c r="T122" s="122">
        <f>SUM(T123:T128)</f>
        <v>0</v>
      </c>
      <c r="AR122" s="116" t="s">
        <v>186</v>
      </c>
      <c r="AT122" s="123" t="s">
        <v>74</v>
      </c>
      <c r="AU122" s="123" t="s">
        <v>75</v>
      </c>
      <c r="AY122" s="116" t="s">
        <v>170</v>
      </c>
      <c r="BK122" s="124">
        <f>SUM(BK123:BK128)</f>
        <v>0</v>
      </c>
    </row>
    <row r="123" spans="2:65" s="1" customFormat="1" ht="16.5" customHeight="1">
      <c r="B123" s="31"/>
      <c r="C123" s="125" t="s">
        <v>85</v>
      </c>
      <c r="D123" s="125" t="s">
        <v>171</v>
      </c>
      <c r="E123" s="126" t="s">
        <v>1452</v>
      </c>
      <c r="F123" s="127" t="s">
        <v>1453</v>
      </c>
      <c r="G123" s="128" t="s">
        <v>566</v>
      </c>
      <c r="H123" s="129">
        <v>1</v>
      </c>
      <c r="I123" s="130"/>
      <c r="J123" s="131">
        <f>ROUND(I123*H123,2)</f>
        <v>0</v>
      </c>
      <c r="K123" s="127" t="s">
        <v>1</v>
      </c>
      <c r="L123" s="31"/>
      <c r="M123" s="132" t="s">
        <v>1</v>
      </c>
      <c r="N123" s="133" t="s">
        <v>40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1454</v>
      </c>
      <c r="AT123" s="136" t="s">
        <v>171</v>
      </c>
      <c r="AU123" s="136" t="s">
        <v>83</v>
      </c>
      <c r="AY123" s="16" t="s">
        <v>170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6" t="s">
        <v>83</v>
      </c>
      <c r="BK123" s="137">
        <f>ROUND(I123*H123,2)</f>
        <v>0</v>
      </c>
      <c r="BL123" s="16" t="s">
        <v>1454</v>
      </c>
      <c r="BM123" s="136" t="s">
        <v>1455</v>
      </c>
    </row>
    <row r="124" spans="2:65" s="1" customFormat="1" ht="81">
      <c r="B124" s="31"/>
      <c r="D124" s="150" t="s">
        <v>805</v>
      </c>
      <c r="F124" s="181" t="s">
        <v>1456</v>
      </c>
      <c r="I124" s="182"/>
      <c r="L124" s="31"/>
      <c r="M124" s="183"/>
      <c r="T124" s="55"/>
      <c r="AT124" s="16" t="s">
        <v>805</v>
      </c>
      <c r="AU124" s="16" t="s">
        <v>83</v>
      </c>
    </row>
    <row r="125" spans="2:65" s="1" customFormat="1" ht="16.5" customHeight="1">
      <c r="B125" s="31"/>
      <c r="C125" s="125" t="s">
        <v>179</v>
      </c>
      <c r="D125" s="125" t="s">
        <v>171</v>
      </c>
      <c r="E125" s="126" t="s">
        <v>1457</v>
      </c>
      <c r="F125" s="127" t="s">
        <v>1458</v>
      </c>
      <c r="G125" s="128" t="s">
        <v>566</v>
      </c>
      <c r="H125" s="129">
        <v>1</v>
      </c>
      <c r="I125" s="130"/>
      <c r="J125" s="131">
        <f>ROUND(I125*H125,2)</f>
        <v>0</v>
      </c>
      <c r="K125" s="127" t="s">
        <v>1</v>
      </c>
      <c r="L125" s="31"/>
      <c r="M125" s="132" t="s">
        <v>1</v>
      </c>
      <c r="N125" s="133" t="s">
        <v>40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1454</v>
      </c>
      <c r="AT125" s="136" t="s">
        <v>171</v>
      </c>
      <c r="AU125" s="136" t="s">
        <v>83</v>
      </c>
      <c r="AY125" s="16" t="s">
        <v>170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6" t="s">
        <v>83</v>
      </c>
      <c r="BK125" s="137">
        <f>ROUND(I125*H125,2)</f>
        <v>0</v>
      </c>
      <c r="BL125" s="16" t="s">
        <v>1454</v>
      </c>
      <c r="BM125" s="136" t="s">
        <v>1459</v>
      </c>
    </row>
    <row r="126" spans="2:65" s="1" customFormat="1" ht="81">
      <c r="B126" s="31"/>
      <c r="D126" s="150" t="s">
        <v>805</v>
      </c>
      <c r="F126" s="181" t="s">
        <v>1456</v>
      </c>
      <c r="I126" s="182"/>
      <c r="L126" s="31"/>
      <c r="M126" s="183"/>
      <c r="T126" s="55"/>
      <c r="AT126" s="16" t="s">
        <v>805</v>
      </c>
      <c r="AU126" s="16" t="s">
        <v>83</v>
      </c>
    </row>
    <row r="127" spans="2:65" s="1" customFormat="1" ht="16.5" customHeight="1">
      <c r="B127" s="31"/>
      <c r="C127" s="125" t="s">
        <v>175</v>
      </c>
      <c r="D127" s="125" t="s">
        <v>171</v>
      </c>
      <c r="E127" s="126" t="s">
        <v>1460</v>
      </c>
      <c r="F127" s="127" t="s">
        <v>1461</v>
      </c>
      <c r="G127" s="128" t="s">
        <v>566</v>
      </c>
      <c r="H127" s="129">
        <v>1</v>
      </c>
      <c r="I127" s="130"/>
      <c r="J127" s="131">
        <f>ROUND(I127*H127,2)</f>
        <v>0</v>
      </c>
      <c r="K127" s="127" t="s">
        <v>1</v>
      </c>
      <c r="L127" s="31"/>
      <c r="M127" s="132" t="s">
        <v>1</v>
      </c>
      <c r="N127" s="133" t="s">
        <v>40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6" t="s">
        <v>83</v>
      </c>
      <c r="BK127" s="137">
        <f>ROUND(I127*H127,2)</f>
        <v>0</v>
      </c>
      <c r="BL127" s="16" t="s">
        <v>175</v>
      </c>
      <c r="BM127" s="136" t="s">
        <v>1462</v>
      </c>
    </row>
    <row r="128" spans="2:65" s="1" customFormat="1" ht="54">
      <c r="B128" s="31"/>
      <c r="D128" s="150" t="s">
        <v>805</v>
      </c>
      <c r="F128" s="181" t="s">
        <v>1463</v>
      </c>
      <c r="I128" s="182"/>
      <c r="L128" s="31"/>
      <c r="M128" s="183"/>
      <c r="T128" s="55"/>
      <c r="AT128" s="16" t="s">
        <v>805</v>
      </c>
      <c r="AU128" s="16" t="s">
        <v>83</v>
      </c>
    </row>
    <row r="129" spans="2:65" s="10" customFormat="1" ht="25.9" customHeight="1">
      <c r="B129" s="115"/>
      <c r="D129" s="116" t="s">
        <v>74</v>
      </c>
      <c r="E129" s="117" t="s">
        <v>1464</v>
      </c>
      <c r="F129" s="117" t="s">
        <v>1465</v>
      </c>
      <c r="I129" s="118"/>
      <c r="J129" s="119">
        <f>BK129</f>
        <v>0</v>
      </c>
      <c r="L129" s="115"/>
      <c r="M129" s="120"/>
      <c r="P129" s="121">
        <f>SUM(P130:P131)</f>
        <v>0</v>
      </c>
      <c r="R129" s="121">
        <f>SUM(R130:R131)</f>
        <v>0</v>
      </c>
      <c r="T129" s="122">
        <f>SUM(T130:T131)</f>
        <v>0</v>
      </c>
      <c r="AR129" s="116" t="s">
        <v>186</v>
      </c>
      <c r="AT129" s="123" t="s">
        <v>74</v>
      </c>
      <c r="AU129" s="123" t="s">
        <v>75</v>
      </c>
      <c r="AY129" s="116" t="s">
        <v>170</v>
      </c>
      <c r="BK129" s="124">
        <f>SUM(BK130:BK131)</f>
        <v>0</v>
      </c>
    </row>
    <row r="130" spans="2:65" s="1" customFormat="1" ht="16.5" customHeight="1">
      <c r="B130" s="31"/>
      <c r="C130" s="125" t="s">
        <v>186</v>
      </c>
      <c r="D130" s="125" t="s">
        <v>171</v>
      </c>
      <c r="E130" s="126" t="s">
        <v>1466</v>
      </c>
      <c r="F130" s="127" t="s">
        <v>1467</v>
      </c>
      <c r="G130" s="128" t="s">
        <v>566</v>
      </c>
      <c r="H130" s="129">
        <v>1</v>
      </c>
      <c r="I130" s="130"/>
      <c r="J130" s="131">
        <f>ROUND(I130*H130,2)</f>
        <v>0</v>
      </c>
      <c r="K130" s="127" t="s">
        <v>1</v>
      </c>
      <c r="L130" s="31"/>
      <c r="M130" s="132" t="s">
        <v>1</v>
      </c>
      <c r="N130" s="133" t="s">
        <v>40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1454</v>
      </c>
      <c r="AT130" s="136" t="s">
        <v>171</v>
      </c>
      <c r="AU130" s="136" t="s">
        <v>83</v>
      </c>
      <c r="AY130" s="16" t="s">
        <v>170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6" t="s">
        <v>83</v>
      </c>
      <c r="BK130" s="137">
        <f>ROUND(I130*H130,2)</f>
        <v>0</v>
      </c>
      <c r="BL130" s="16" t="s">
        <v>1454</v>
      </c>
      <c r="BM130" s="136" t="s">
        <v>1468</v>
      </c>
    </row>
    <row r="131" spans="2:65" s="1" customFormat="1" ht="225">
      <c r="B131" s="31"/>
      <c r="D131" s="150" t="s">
        <v>805</v>
      </c>
      <c r="F131" s="181" t="s">
        <v>1469</v>
      </c>
      <c r="I131" s="182"/>
      <c r="L131" s="31"/>
      <c r="M131" s="187"/>
      <c r="N131" s="140"/>
      <c r="O131" s="140"/>
      <c r="P131" s="140"/>
      <c r="Q131" s="140"/>
      <c r="R131" s="140"/>
      <c r="S131" s="140"/>
      <c r="T131" s="188"/>
      <c r="AT131" s="16" t="s">
        <v>805</v>
      </c>
      <c r="AU131" s="16" t="s">
        <v>83</v>
      </c>
    </row>
    <row r="132" spans="2:65" s="1" customFormat="1" ht="7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31"/>
    </row>
  </sheetData>
  <sheetProtection algorithmName="SHA-512" hashValue="FTpYmzedF+XjQqbXRfoiBdOPsDuYj9RPrWeZhlUbtI2qRAsJ+dvURO4FuJ4pGVNO5q2IUfmhtzVoTFR+9QflHw==" saltValue="qHJWXGAjVyfHP/G6jGqAlK5thhxPJ824+e4Gsb3X3rHd+5vKxhbJsD/wScb9VJQJ/QEfurawzbYR3/sZaPG4gg==" spinCount="100000" sheet="1" objects="1" scenarios="1" formatColumns="0" formatRows="0" autoFilter="0"/>
  <autoFilter ref="C118:K13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97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1470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ROUND((SUM(BE117:BE126)),  2)</f>
        <v>0</v>
      </c>
      <c r="I33" s="91">
        <v>0.21</v>
      </c>
      <c r="J33" s="90">
        <f>ROUND(((SUM(BE117:BE126))*I33),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ROUND((SUM(BF117:BF126)),  2)</f>
        <v>0</v>
      </c>
      <c r="I34" s="91">
        <v>0.12</v>
      </c>
      <c r="J34" s="90">
        <f>ROUND(((SUM(BF117:BF126))*I34),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ROUND((SUM(BG117:BG126)),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ROUND((SUM(BH117:BH126)),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ROUND((SUM(BI117:BI126)),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 xml:space="preserve">004 - Vzduchotechnika 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1471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 xml:space="preserve">004 - Vzduchotechnika 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1472</v>
      </c>
      <c r="I118" s="118"/>
      <c r="J118" s="119">
        <f>BK118</f>
        <v>0</v>
      </c>
      <c r="L118" s="115"/>
      <c r="M118" s="120"/>
      <c r="P118" s="121">
        <f>SUM(P119:P126)</f>
        <v>0</v>
      </c>
      <c r="R118" s="121">
        <f>SUM(R119:R126)</f>
        <v>0</v>
      </c>
      <c r="T118" s="122">
        <f>SUM(T119:T126)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SUM(BK119:BK126)</f>
        <v>0</v>
      </c>
    </row>
    <row r="119" spans="2:65" s="1" customFormat="1" ht="16.5" customHeight="1">
      <c r="B119" s="31"/>
      <c r="C119" s="125" t="s">
        <v>182</v>
      </c>
      <c r="D119" s="125" t="s">
        <v>171</v>
      </c>
      <c r="E119" s="126" t="s">
        <v>1473</v>
      </c>
      <c r="F119" s="127" t="s">
        <v>1474</v>
      </c>
      <c r="G119" s="128" t="s">
        <v>1475</v>
      </c>
      <c r="H119" s="129">
        <v>1</v>
      </c>
      <c r="I119" s="130"/>
      <c r="J119" s="131">
        <f t="shared" ref="J119:J126" si="0"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 t="shared" ref="P119:P126" si="1">O119*H119</f>
        <v>0</v>
      </c>
      <c r="Q119" s="134">
        <v>0</v>
      </c>
      <c r="R119" s="134">
        <f t="shared" ref="R119:R126" si="2">Q119*H119</f>
        <v>0</v>
      </c>
      <c r="S119" s="134">
        <v>0</v>
      </c>
      <c r="T119" s="135">
        <f t="shared" ref="T119:T126" si="3"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 t="shared" ref="BE119:BE126" si="4">IF(N119="základní",J119,0)</f>
        <v>0</v>
      </c>
      <c r="BF119" s="137">
        <f t="shared" ref="BF119:BF126" si="5">IF(N119="snížená",J119,0)</f>
        <v>0</v>
      </c>
      <c r="BG119" s="137">
        <f t="shared" ref="BG119:BG126" si="6">IF(N119="zákl. přenesená",J119,0)</f>
        <v>0</v>
      </c>
      <c r="BH119" s="137">
        <f t="shared" ref="BH119:BH126" si="7">IF(N119="sníž. přenesená",J119,0)</f>
        <v>0</v>
      </c>
      <c r="BI119" s="137">
        <f t="shared" ref="BI119:BI126" si="8">IF(N119="nulová",J119,0)</f>
        <v>0</v>
      </c>
      <c r="BJ119" s="16" t="s">
        <v>83</v>
      </c>
      <c r="BK119" s="137">
        <f t="shared" ref="BK119:BK126" si="9">ROUND(I119*H119,2)</f>
        <v>0</v>
      </c>
      <c r="BL119" s="16" t="s">
        <v>175</v>
      </c>
      <c r="BM119" s="136" t="s">
        <v>85</v>
      </c>
    </row>
    <row r="120" spans="2:65" s="1" customFormat="1" ht="16.5" customHeight="1">
      <c r="B120" s="31"/>
      <c r="C120" s="125" t="s">
        <v>192</v>
      </c>
      <c r="D120" s="125" t="s">
        <v>171</v>
      </c>
      <c r="E120" s="126" t="s">
        <v>1476</v>
      </c>
      <c r="F120" s="127" t="s">
        <v>1477</v>
      </c>
      <c r="G120" s="128" t="s">
        <v>1475</v>
      </c>
      <c r="H120" s="129">
        <v>1</v>
      </c>
      <c r="I120" s="130"/>
      <c r="J120" s="131">
        <f t="shared" si="0"/>
        <v>0</v>
      </c>
      <c r="K120" s="127" t="s">
        <v>1</v>
      </c>
      <c r="L120" s="31"/>
      <c r="M120" s="132" t="s">
        <v>1</v>
      </c>
      <c r="N120" s="133" t="s">
        <v>40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16" t="s">
        <v>83</v>
      </c>
      <c r="BK120" s="137">
        <f t="shared" si="9"/>
        <v>0</v>
      </c>
      <c r="BL120" s="16" t="s">
        <v>175</v>
      </c>
      <c r="BM120" s="136" t="s">
        <v>175</v>
      </c>
    </row>
    <row r="121" spans="2:65" s="1" customFormat="1" ht="16.5" customHeight="1">
      <c r="B121" s="31"/>
      <c r="C121" s="125" t="s">
        <v>185</v>
      </c>
      <c r="D121" s="125" t="s">
        <v>171</v>
      </c>
      <c r="E121" s="126" t="s">
        <v>1478</v>
      </c>
      <c r="F121" s="127" t="s">
        <v>1479</v>
      </c>
      <c r="G121" s="128" t="s">
        <v>1475</v>
      </c>
      <c r="H121" s="129">
        <v>1</v>
      </c>
      <c r="I121" s="130"/>
      <c r="J121" s="131">
        <f t="shared" si="0"/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16" t="s">
        <v>83</v>
      </c>
      <c r="BK121" s="137">
        <f t="shared" si="9"/>
        <v>0</v>
      </c>
      <c r="BL121" s="16" t="s">
        <v>175</v>
      </c>
      <c r="BM121" s="136" t="s">
        <v>182</v>
      </c>
    </row>
    <row r="122" spans="2:65" s="1" customFormat="1" ht="24.15" customHeight="1">
      <c r="B122" s="31"/>
      <c r="C122" s="125" t="s">
        <v>199</v>
      </c>
      <c r="D122" s="125" t="s">
        <v>171</v>
      </c>
      <c r="E122" s="126" t="s">
        <v>1480</v>
      </c>
      <c r="F122" s="127" t="s">
        <v>1481</v>
      </c>
      <c r="G122" s="128" t="s">
        <v>1475</v>
      </c>
      <c r="H122" s="129">
        <v>1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185</v>
      </c>
    </row>
    <row r="123" spans="2:65" s="1" customFormat="1" ht="21.75" customHeight="1">
      <c r="B123" s="31"/>
      <c r="C123" s="125" t="s">
        <v>189</v>
      </c>
      <c r="D123" s="125" t="s">
        <v>171</v>
      </c>
      <c r="E123" s="126" t="s">
        <v>1482</v>
      </c>
      <c r="F123" s="127" t="s">
        <v>1483</v>
      </c>
      <c r="G123" s="128" t="s">
        <v>1475</v>
      </c>
      <c r="H123" s="129">
        <v>1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189</v>
      </c>
    </row>
    <row r="124" spans="2:65" s="1" customFormat="1" ht="16.5" customHeight="1">
      <c r="B124" s="31"/>
      <c r="C124" s="125" t="s">
        <v>206</v>
      </c>
      <c r="D124" s="125" t="s">
        <v>171</v>
      </c>
      <c r="E124" s="126" t="s">
        <v>1484</v>
      </c>
      <c r="F124" s="127" t="s">
        <v>1485</v>
      </c>
      <c r="G124" s="128" t="s">
        <v>1475</v>
      </c>
      <c r="H124" s="129">
        <v>1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8</v>
      </c>
    </row>
    <row r="125" spans="2:65" s="1" customFormat="1" ht="16.5" customHeight="1">
      <c r="B125" s="31"/>
      <c r="C125" s="125" t="s">
        <v>8</v>
      </c>
      <c r="D125" s="125" t="s">
        <v>171</v>
      </c>
      <c r="E125" s="126" t="s">
        <v>1486</v>
      </c>
      <c r="F125" s="127" t="s">
        <v>1487</v>
      </c>
      <c r="G125" s="128" t="s">
        <v>1475</v>
      </c>
      <c r="H125" s="129">
        <v>1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195</v>
      </c>
    </row>
    <row r="126" spans="2:65" s="1" customFormat="1" ht="16.5" customHeight="1">
      <c r="B126" s="31"/>
      <c r="C126" s="125" t="s">
        <v>213</v>
      </c>
      <c r="D126" s="125" t="s">
        <v>171</v>
      </c>
      <c r="E126" s="126" t="s">
        <v>1488</v>
      </c>
      <c r="F126" s="127" t="s">
        <v>1489</v>
      </c>
      <c r="G126" s="128" t="s">
        <v>1475</v>
      </c>
      <c r="H126" s="129">
        <v>1</v>
      </c>
      <c r="I126" s="130"/>
      <c r="J126" s="131">
        <f t="shared" si="0"/>
        <v>0</v>
      </c>
      <c r="K126" s="127" t="s">
        <v>1</v>
      </c>
      <c r="L126" s="31"/>
      <c r="M126" s="138" t="s">
        <v>1</v>
      </c>
      <c r="N126" s="139" t="s">
        <v>40</v>
      </c>
      <c r="O126" s="140"/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198</v>
      </c>
    </row>
    <row r="127" spans="2:65" s="1" customFormat="1" ht="7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6RhAopKUYigrFpD9I5LFPZx5tQNevO5E3ZSIwZSK/MIyaQRzMAS4/Bu5UV7R8Ikg3s/KcyaILtjLZDFgdGtRzg==" saltValue="ySIUQKJdk9/+ZZ420YOVCW4IKnw6+Tc+bKo1bYkKirQ2OpsCgKVrMmAXM+z5EZJN9GKSUQx7+/TG2rhol1t6Ww==" spinCount="100000" sheet="1" objects="1" scenarios="1" formatColumns="0" formatRows="0" autoFilter="0"/>
  <autoFilter ref="C116:K126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3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1490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ROUND((SUM(BE117:BE132)),  2)</f>
        <v>0</v>
      </c>
      <c r="I33" s="91">
        <v>0.21</v>
      </c>
      <c r="J33" s="90">
        <f>ROUND(((SUM(BE117:BE132))*I33),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ROUND((SUM(BF117:BF132)),  2)</f>
        <v>0</v>
      </c>
      <c r="I34" s="91">
        <v>0.12</v>
      </c>
      <c r="J34" s="90">
        <f>ROUND(((SUM(BF117:BF132))*I34),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ROUND((SUM(BG117:BG132)),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ROUND((SUM(BH117:BH132)),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ROUND((SUM(BI117:BI132)),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004.1 - Vzduchotechnika - zařízení 1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1491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>004.1 - Vzduchotechnika - zařízení 1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1492</v>
      </c>
      <c r="I118" s="118"/>
      <c r="J118" s="119">
        <f>BK118</f>
        <v>0</v>
      </c>
      <c r="L118" s="115"/>
      <c r="M118" s="120"/>
      <c r="P118" s="121">
        <f>SUM(P119:P132)</f>
        <v>0</v>
      </c>
      <c r="R118" s="121">
        <f>SUM(R119:R132)</f>
        <v>0</v>
      </c>
      <c r="T118" s="122">
        <f>SUM(T119:T132)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SUM(BK119:BK132)</f>
        <v>0</v>
      </c>
    </row>
    <row r="119" spans="2:65" s="1" customFormat="1" ht="76.349999999999994" customHeight="1">
      <c r="B119" s="31"/>
      <c r="C119" s="125" t="s">
        <v>83</v>
      </c>
      <c r="D119" s="125" t="s">
        <v>171</v>
      </c>
      <c r="E119" s="126" t="s">
        <v>1493</v>
      </c>
      <c r="F119" s="127" t="s">
        <v>1494</v>
      </c>
      <c r="G119" s="128" t="s">
        <v>178</v>
      </c>
      <c r="H119" s="129">
        <v>1</v>
      </c>
      <c r="I119" s="130"/>
      <c r="J119" s="131">
        <f t="shared" ref="J119:J132" si="0"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 t="shared" ref="P119:P132" si="1">O119*H119</f>
        <v>0</v>
      </c>
      <c r="Q119" s="134">
        <v>0</v>
      </c>
      <c r="R119" s="134">
        <f t="shared" ref="R119:R132" si="2">Q119*H119</f>
        <v>0</v>
      </c>
      <c r="S119" s="134">
        <v>0</v>
      </c>
      <c r="T119" s="135">
        <f t="shared" ref="T119:T132" si="3"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 t="shared" ref="BE119:BE132" si="4">IF(N119="základní",J119,0)</f>
        <v>0</v>
      </c>
      <c r="BF119" s="137">
        <f t="shared" ref="BF119:BF132" si="5">IF(N119="snížená",J119,0)</f>
        <v>0</v>
      </c>
      <c r="BG119" s="137">
        <f t="shared" ref="BG119:BG132" si="6">IF(N119="zákl. přenesená",J119,0)</f>
        <v>0</v>
      </c>
      <c r="BH119" s="137">
        <f t="shared" ref="BH119:BH132" si="7">IF(N119="sníž. přenesená",J119,0)</f>
        <v>0</v>
      </c>
      <c r="BI119" s="137">
        <f t="shared" ref="BI119:BI132" si="8">IF(N119="nulová",J119,0)</f>
        <v>0</v>
      </c>
      <c r="BJ119" s="16" t="s">
        <v>83</v>
      </c>
      <c r="BK119" s="137">
        <f t="shared" ref="BK119:BK132" si="9">ROUND(I119*H119,2)</f>
        <v>0</v>
      </c>
      <c r="BL119" s="16" t="s">
        <v>175</v>
      </c>
      <c r="BM119" s="136" t="s">
        <v>85</v>
      </c>
    </row>
    <row r="120" spans="2:65" s="1" customFormat="1" ht="66.75" customHeight="1">
      <c r="B120" s="31"/>
      <c r="C120" s="125" t="s">
        <v>85</v>
      </c>
      <c r="D120" s="125" t="s">
        <v>171</v>
      </c>
      <c r="E120" s="126" t="s">
        <v>1473</v>
      </c>
      <c r="F120" s="127" t="s">
        <v>1495</v>
      </c>
      <c r="G120" s="128" t="s">
        <v>178</v>
      </c>
      <c r="H120" s="129">
        <v>1</v>
      </c>
      <c r="I120" s="130"/>
      <c r="J120" s="131">
        <f t="shared" si="0"/>
        <v>0</v>
      </c>
      <c r="K120" s="127" t="s">
        <v>1</v>
      </c>
      <c r="L120" s="31"/>
      <c r="M120" s="132" t="s">
        <v>1</v>
      </c>
      <c r="N120" s="133" t="s">
        <v>40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16" t="s">
        <v>83</v>
      </c>
      <c r="BK120" s="137">
        <f t="shared" si="9"/>
        <v>0</v>
      </c>
      <c r="BL120" s="16" t="s">
        <v>175</v>
      </c>
      <c r="BM120" s="136" t="s">
        <v>175</v>
      </c>
    </row>
    <row r="121" spans="2:65" s="1" customFormat="1" ht="66.75" customHeight="1">
      <c r="B121" s="31"/>
      <c r="C121" s="125" t="s">
        <v>179</v>
      </c>
      <c r="D121" s="125" t="s">
        <v>171</v>
      </c>
      <c r="E121" s="126" t="s">
        <v>1496</v>
      </c>
      <c r="F121" s="127" t="s">
        <v>1497</v>
      </c>
      <c r="G121" s="128" t="s">
        <v>178</v>
      </c>
      <c r="H121" s="129">
        <v>4</v>
      </c>
      <c r="I121" s="130"/>
      <c r="J121" s="131">
        <f t="shared" si="0"/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16" t="s">
        <v>83</v>
      </c>
      <c r="BK121" s="137">
        <f t="shared" si="9"/>
        <v>0</v>
      </c>
      <c r="BL121" s="16" t="s">
        <v>175</v>
      </c>
      <c r="BM121" s="136" t="s">
        <v>182</v>
      </c>
    </row>
    <row r="122" spans="2:65" s="1" customFormat="1" ht="66.75" customHeight="1">
      <c r="B122" s="31"/>
      <c r="C122" s="125" t="s">
        <v>175</v>
      </c>
      <c r="D122" s="125" t="s">
        <v>171</v>
      </c>
      <c r="E122" s="126" t="s">
        <v>1498</v>
      </c>
      <c r="F122" s="127" t="s">
        <v>1499</v>
      </c>
      <c r="G122" s="128" t="s">
        <v>178</v>
      </c>
      <c r="H122" s="129">
        <v>2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185</v>
      </c>
    </row>
    <row r="123" spans="2:65" s="1" customFormat="1" ht="66.75" customHeight="1">
      <c r="B123" s="31"/>
      <c r="C123" s="125" t="s">
        <v>186</v>
      </c>
      <c r="D123" s="125" t="s">
        <v>171</v>
      </c>
      <c r="E123" s="126" t="s">
        <v>1500</v>
      </c>
      <c r="F123" s="127" t="s">
        <v>1501</v>
      </c>
      <c r="G123" s="128" t="s">
        <v>178</v>
      </c>
      <c r="H123" s="129">
        <v>2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189</v>
      </c>
    </row>
    <row r="124" spans="2:65" s="1" customFormat="1" ht="66.75" customHeight="1">
      <c r="B124" s="31"/>
      <c r="C124" s="125" t="s">
        <v>182</v>
      </c>
      <c r="D124" s="125" t="s">
        <v>171</v>
      </c>
      <c r="E124" s="126" t="s">
        <v>1502</v>
      </c>
      <c r="F124" s="127" t="s">
        <v>1503</v>
      </c>
      <c r="G124" s="128" t="s">
        <v>178</v>
      </c>
      <c r="H124" s="129">
        <v>2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8</v>
      </c>
    </row>
    <row r="125" spans="2:65" s="1" customFormat="1" ht="24.15" customHeight="1">
      <c r="B125" s="31"/>
      <c r="C125" s="125" t="s">
        <v>192</v>
      </c>
      <c r="D125" s="125" t="s">
        <v>171</v>
      </c>
      <c r="E125" s="126" t="s">
        <v>1504</v>
      </c>
      <c r="F125" s="127" t="s">
        <v>1505</v>
      </c>
      <c r="G125" s="128" t="s">
        <v>178</v>
      </c>
      <c r="H125" s="129">
        <v>2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195</v>
      </c>
    </row>
    <row r="126" spans="2:65" s="1" customFormat="1" ht="24.15" customHeight="1">
      <c r="B126" s="31"/>
      <c r="C126" s="125" t="s">
        <v>185</v>
      </c>
      <c r="D126" s="125" t="s">
        <v>171</v>
      </c>
      <c r="E126" s="126" t="s">
        <v>1506</v>
      </c>
      <c r="F126" s="127" t="s">
        <v>1507</v>
      </c>
      <c r="G126" s="128" t="s">
        <v>178</v>
      </c>
      <c r="H126" s="129">
        <v>2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198</v>
      </c>
    </row>
    <row r="127" spans="2:65" s="1" customFormat="1" ht="37.799999999999997" customHeight="1">
      <c r="B127" s="31"/>
      <c r="C127" s="125" t="s">
        <v>199</v>
      </c>
      <c r="D127" s="125" t="s">
        <v>171</v>
      </c>
      <c r="E127" s="126" t="s">
        <v>1476</v>
      </c>
      <c r="F127" s="127" t="s">
        <v>1508</v>
      </c>
      <c r="G127" s="128" t="s">
        <v>606</v>
      </c>
      <c r="H127" s="129">
        <v>93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202</v>
      </c>
    </row>
    <row r="128" spans="2:65" s="1" customFormat="1" ht="37.799999999999997" customHeight="1">
      <c r="B128" s="31"/>
      <c r="C128" s="125" t="s">
        <v>189</v>
      </c>
      <c r="D128" s="125" t="s">
        <v>171</v>
      </c>
      <c r="E128" s="126" t="s">
        <v>1478</v>
      </c>
      <c r="F128" s="127" t="s">
        <v>1509</v>
      </c>
      <c r="G128" s="128" t="s">
        <v>1510</v>
      </c>
      <c r="H128" s="129">
        <v>2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205</v>
      </c>
    </row>
    <row r="129" spans="2:65" s="1" customFormat="1" ht="24.15" customHeight="1">
      <c r="B129" s="31"/>
      <c r="C129" s="125" t="s">
        <v>206</v>
      </c>
      <c r="D129" s="125" t="s">
        <v>171</v>
      </c>
      <c r="E129" s="126" t="s">
        <v>1480</v>
      </c>
      <c r="F129" s="127" t="s">
        <v>1511</v>
      </c>
      <c r="G129" s="128" t="s">
        <v>1510</v>
      </c>
      <c r="H129" s="129">
        <v>2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209</v>
      </c>
    </row>
    <row r="130" spans="2:65" s="1" customFormat="1" ht="37.799999999999997" customHeight="1">
      <c r="B130" s="31"/>
      <c r="C130" s="125" t="s">
        <v>8</v>
      </c>
      <c r="D130" s="125" t="s">
        <v>171</v>
      </c>
      <c r="E130" s="126" t="s">
        <v>1482</v>
      </c>
      <c r="F130" s="127" t="s">
        <v>1512</v>
      </c>
      <c r="G130" s="128" t="s">
        <v>606</v>
      </c>
      <c r="H130" s="129">
        <v>67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212</v>
      </c>
    </row>
    <row r="131" spans="2:65" s="1" customFormat="1" ht="37.799999999999997" customHeight="1">
      <c r="B131" s="31"/>
      <c r="C131" s="125" t="s">
        <v>213</v>
      </c>
      <c r="D131" s="125" t="s">
        <v>171</v>
      </c>
      <c r="E131" s="126" t="s">
        <v>1484</v>
      </c>
      <c r="F131" s="127" t="s">
        <v>1513</v>
      </c>
      <c r="G131" s="128" t="s">
        <v>606</v>
      </c>
      <c r="H131" s="129">
        <v>16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216</v>
      </c>
    </row>
    <row r="132" spans="2:65" s="1" customFormat="1" ht="16.5" customHeight="1">
      <c r="B132" s="31"/>
      <c r="C132" s="125" t="s">
        <v>195</v>
      </c>
      <c r="D132" s="125" t="s">
        <v>171</v>
      </c>
      <c r="E132" s="126" t="s">
        <v>1486</v>
      </c>
      <c r="F132" s="127" t="s">
        <v>1514</v>
      </c>
      <c r="G132" s="128" t="s">
        <v>1515</v>
      </c>
      <c r="H132" s="129">
        <v>190</v>
      </c>
      <c r="I132" s="130"/>
      <c r="J132" s="131">
        <f t="shared" si="0"/>
        <v>0</v>
      </c>
      <c r="K132" s="127" t="s">
        <v>1</v>
      </c>
      <c r="L132" s="31"/>
      <c r="M132" s="138" t="s">
        <v>1</v>
      </c>
      <c r="N132" s="139" t="s">
        <v>40</v>
      </c>
      <c r="O132" s="140"/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219</v>
      </c>
    </row>
    <row r="133" spans="2:65" s="1" customFormat="1" ht="7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sheetProtection algorithmName="SHA-512" hashValue="G/f2IuAP++rlPv2BeCSu8Qut9bmUqRyxUv7vaLyW175bxF/GzY3CNzwJO+grvBz+NZdvvIOF0GPwoG4yQtv52Q==" saltValue="xx8HS45xVwkqIntYECL21dNaSsOP66O5mFmHxZpuQLlVFURzV538jUJVP0pr5zCfOaY9AuNrU9UpeexjtRTjvQ==" spinCount="100000" sheet="1" objects="1" scenarios="1" formatColumns="0" formatRows="0" autoFilter="0"/>
  <autoFilter ref="C116:K132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9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103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1516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ROUND((SUM(BE117:BE128)),  2)</f>
        <v>0</v>
      </c>
      <c r="I33" s="91">
        <v>0.21</v>
      </c>
      <c r="J33" s="90">
        <f>ROUND(((SUM(BE117:BE128))*I33),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ROUND((SUM(BF117:BF128)),  2)</f>
        <v>0</v>
      </c>
      <c r="I34" s="91">
        <v>0.12</v>
      </c>
      <c r="J34" s="90">
        <f>ROUND(((SUM(BF117:BF128))*I34),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ROUND((SUM(BG117:BG128)),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ROUND((SUM(BH117:BH128)),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ROUND((SUM(BI117:BI128)),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004.2 - Vzduchotechnika - zařízení 2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1517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>004.2 - Vzduchotechnika - zařízení 2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1518</v>
      </c>
      <c r="I118" s="118"/>
      <c r="J118" s="119">
        <f>BK118</f>
        <v>0</v>
      </c>
      <c r="L118" s="115"/>
      <c r="M118" s="120"/>
      <c r="P118" s="121">
        <f>SUM(P119:P128)</f>
        <v>0</v>
      </c>
      <c r="R118" s="121">
        <f>SUM(R119:R128)</f>
        <v>0</v>
      </c>
      <c r="T118" s="122">
        <f>SUM(T119:T128)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SUM(BK119:BK128)</f>
        <v>0</v>
      </c>
    </row>
    <row r="119" spans="2:65" s="1" customFormat="1" ht="37.799999999999997" customHeight="1">
      <c r="B119" s="31"/>
      <c r="C119" s="125" t="s">
        <v>83</v>
      </c>
      <c r="D119" s="125" t="s">
        <v>171</v>
      </c>
      <c r="E119" s="126" t="s">
        <v>1519</v>
      </c>
      <c r="F119" s="127" t="s">
        <v>1520</v>
      </c>
      <c r="G119" s="128" t="s">
        <v>178</v>
      </c>
      <c r="H119" s="129">
        <v>2</v>
      </c>
      <c r="I119" s="130"/>
      <c r="J119" s="131">
        <f t="shared" ref="J119:J128" si="0"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 t="shared" ref="P119:P128" si="1">O119*H119</f>
        <v>0</v>
      </c>
      <c r="Q119" s="134">
        <v>0</v>
      </c>
      <c r="R119" s="134">
        <f t="shared" ref="R119:R128" si="2">Q119*H119</f>
        <v>0</v>
      </c>
      <c r="S119" s="134">
        <v>0</v>
      </c>
      <c r="T119" s="135">
        <f t="shared" ref="T119:T128" si="3"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 t="shared" ref="BE119:BE128" si="4">IF(N119="základní",J119,0)</f>
        <v>0</v>
      </c>
      <c r="BF119" s="137">
        <f t="shared" ref="BF119:BF128" si="5">IF(N119="snížená",J119,0)</f>
        <v>0</v>
      </c>
      <c r="BG119" s="137">
        <f t="shared" ref="BG119:BG128" si="6">IF(N119="zákl. přenesená",J119,0)</f>
        <v>0</v>
      </c>
      <c r="BH119" s="137">
        <f t="shared" ref="BH119:BH128" si="7">IF(N119="sníž. přenesená",J119,0)</f>
        <v>0</v>
      </c>
      <c r="BI119" s="137">
        <f t="shared" ref="BI119:BI128" si="8">IF(N119="nulová",J119,0)</f>
        <v>0</v>
      </c>
      <c r="BJ119" s="16" t="s">
        <v>83</v>
      </c>
      <c r="BK119" s="137">
        <f t="shared" ref="BK119:BK128" si="9">ROUND(I119*H119,2)</f>
        <v>0</v>
      </c>
      <c r="BL119" s="16" t="s">
        <v>175</v>
      </c>
      <c r="BM119" s="136" t="s">
        <v>85</v>
      </c>
    </row>
    <row r="120" spans="2:65" s="1" customFormat="1" ht="49.05" customHeight="1">
      <c r="B120" s="31"/>
      <c r="C120" s="125" t="s">
        <v>85</v>
      </c>
      <c r="D120" s="125" t="s">
        <v>171</v>
      </c>
      <c r="E120" s="126" t="s">
        <v>1521</v>
      </c>
      <c r="F120" s="127" t="s">
        <v>1522</v>
      </c>
      <c r="G120" s="128" t="s">
        <v>178</v>
      </c>
      <c r="H120" s="129">
        <v>7</v>
      </c>
      <c r="I120" s="130"/>
      <c r="J120" s="131">
        <f t="shared" si="0"/>
        <v>0</v>
      </c>
      <c r="K120" s="127" t="s">
        <v>1</v>
      </c>
      <c r="L120" s="31"/>
      <c r="M120" s="132" t="s">
        <v>1</v>
      </c>
      <c r="N120" s="133" t="s">
        <v>40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16" t="s">
        <v>83</v>
      </c>
      <c r="BK120" s="137">
        <f t="shared" si="9"/>
        <v>0</v>
      </c>
      <c r="BL120" s="16" t="s">
        <v>175</v>
      </c>
      <c r="BM120" s="136" t="s">
        <v>175</v>
      </c>
    </row>
    <row r="121" spans="2:65" s="1" customFormat="1" ht="24.15" customHeight="1">
      <c r="B121" s="31"/>
      <c r="C121" s="125" t="s">
        <v>179</v>
      </c>
      <c r="D121" s="125" t="s">
        <v>171</v>
      </c>
      <c r="E121" s="126" t="s">
        <v>1523</v>
      </c>
      <c r="F121" s="127" t="s">
        <v>1524</v>
      </c>
      <c r="G121" s="128" t="s">
        <v>178</v>
      </c>
      <c r="H121" s="129">
        <v>9</v>
      </c>
      <c r="I121" s="130"/>
      <c r="J121" s="131">
        <f t="shared" si="0"/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16" t="s">
        <v>83</v>
      </c>
      <c r="BK121" s="137">
        <f t="shared" si="9"/>
        <v>0</v>
      </c>
      <c r="BL121" s="16" t="s">
        <v>175</v>
      </c>
      <c r="BM121" s="136" t="s">
        <v>182</v>
      </c>
    </row>
    <row r="122" spans="2:65" s="1" customFormat="1" ht="24.15" customHeight="1">
      <c r="B122" s="31"/>
      <c r="C122" s="125" t="s">
        <v>175</v>
      </c>
      <c r="D122" s="125" t="s">
        <v>171</v>
      </c>
      <c r="E122" s="126" t="s">
        <v>1525</v>
      </c>
      <c r="F122" s="127" t="s">
        <v>1526</v>
      </c>
      <c r="G122" s="128" t="s">
        <v>178</v>
      </c>
      <c r="H122" s="129">
        <v>1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185</v>
      </c>
    </row>
    <row r="123" spans="2:65" s="1" customFormat="1" ht="49.05" customHeight="1">
      <c r="B123" s="31"/>
      <c r="C123" s="125" t="s">
        <v>186</v>
      </c>
      <c r="D123" s="125" t="s">
        <v>171</v>
      </c>
      <c r="E123" s="126" t="s">
        <v>1527</v>
      </c>
      <c r="F123" s="127" t="s">
        <v>1528</v>
      </c>
      <c r="G123" s="128" t="s">
        <v>178</v>
      </c>
      <c r="H123" s="129">
        <v>14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189</v>
      </c>
    </row>
    <row r="124" spans="2:65" s="1" customFormat="1" ht="37.799999999999997" customHeight="1">
      <c r="B124" s="31"/>
      <c r="C124" s="125" t="s">
        <v>182</v>
      </c>
      <c r="D124" s="125" t="s">
        <v>171</v>
      </c>
      <c r="E124" s="126" t="s">
        <v>1473</v>
      </c>
      <c r="F124" s="127" t="s">
        <v>1508</v>
      </c>
      <c r="G124" s="128" t="s">
        <v>606</v>
      </c>
      <c r="H124" s="129">
        <v>56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8</v>
      </c>
    </row>
    <row r="125" spans="2:65" s="1" customFormat="1" ht="37.799999999999997" customHeight="1">
      <c r="B125" s="31"/>
      <c r="C125" s="125" t="s">
        <v>192</v>
      </c>
      <c r="D125" s="125" t="s">
        <v>171</v>
      </c>
      <c r="E125" s="126" t="s">
        <v>1476</v>
      </c>
      <c r="F125" s="127" t="s">
        <v>1529</v>
      </c>
      <c r="G125" s="128" t="s">
        <v>1510</v>
      </c>
      <c r="H125" s="129">
        <v>8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195</v>
      </c>
    </row>
    <row r="126" spans="2:65" s="1" customFormat="1" ht="24.15" customHeight="1">
      <c r="B126" s="31"/>
      <c r="C126" s="125" t="s">
        <v>185</v>
      </c>
      <c r="D126" s="125" t="s">
        <v>171</v>
      </c>
      <c r="E126" s="126" t="s">
        <v>1478</v>
      </c>
      <c r="F126" s="127" t="s">
        <v>1530</v>
      </c>
      <c r="G126" s="128" t="s">
        <v>1510</v>
      </c>
      <c r="H126" s="129">
        <v>17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198</v>
      </c>
    </row>
    <row r="127" spans="2:65" s="1" customFormat="1" ht="37.799999999999997" customHeight="1">
      <c r="B127" s="31"/>
      <c r="C127" s="125" t="s">
        <v>199</v>
      </c>
      <c r="D127" s="125" t="s">
        <v>171</v>
      </c>
      <c r="E127" s="126" t="s">
        <v>1480</v>
      </c>
      <c r="F127" s="127" t="s">
        <v>1513</v>
      </c>
      <c r="G127" s="128" t="s">
        <v>606</v>
      </c>
      <c r="H127" s="129">
        <v>23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202</v>
      </c>
    </row>
    <row r="128" spans="2:65" s="1" customFormat="1" ht="16.5" customHeight="1">
      <c r="B128" s="31"/>
      <c r="C128" s="125" t="s">
        <v>189</v>
      </c>
      <c r="D128" s="125" t="s">
        <v>171</v>
      </c>
      <c r="E128" s="126" t="s">
        <v>1482</v>
      </c>
      <c r="F128" s="127" t="s">
        <v>1514</v>
      </c>
      <c r="G128" s="128" t="s">
        <v>1515</v>
      </c>
      <c r="H128" s="129">
        <v>90</v>
      </c>
      <c r="I128" s="130"/>
      <c r="J128" s="131">
        <f t="shared" si="0"/>
        <v>0</v>
      </c>
      <c r="K128" s="127" t="s">
        <v>1</v>
      </c>
      <c r="L128" s="31"/>
      <c r="M128" s="138" t="s">
        <v>1</v>
      </c>
      <c r="N128" s="139" t="s">
        <v>40</v>
      </c>
      <c r="O128" s="140"/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205</v>
      </c>
    </row>
    <row r="129" spans="2:12" s="1" customFormat="1" ht="7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sheetProtection algorithmName="SHA-512" hashValue="tKx1pyEBm4BPSQYIwHr7UgHvAzzQewFz98V9XwNtKlZL3GKz/al96o7aqX6zYUF1TXX+vgdlJbI0Lnuq2W3PwA==" saltValue="aZqx6XHTz7i6etVdYHmXn3zmIIMjuY1Gs2dPJ28ivZ8OZ+haDr5LK5TWbmzZhAP21kMsPq+eRU0Qw/rJIvYJsg==" spinCount="100000" sheet="1" objects="1" scenarios="1" formatColumns="0" formatRows="0" autoFilter="0"/>
  <autoFilter ref="C116:K128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5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106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1531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ROUND((SUM(BE117:BE134)),  2)</f>
        <v>0</v>
      </c>
      <c r="I33" s="91">
        <v>0.21</v>
      </c>
      <c r="J33" s="90">
        <f>ROUND(((SUM(BE117:BE134))*I33),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ROUND((SUM(BF117:BF134)),  2)</f>
        <v>0</v>
      </c>
      <c r="I34" s="91">
        <v>0.12</v>
      </c>
      <c r="J34" s="90">
        <f>ROUND(((SUM(BF117:BF134))*I34),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ROUND((SUM(BG117:BG134)),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ROUND((SUM(BH117:BH134)),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ROUND((SUM(BI117:BI134)),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004.3 - Vzduchotechnika - zařízení 3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1532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>004.3 - Vzduchotechnika - zařízení 3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1533</v>
      </c>
      <c r="I118" s="118"/>
      <c r="J118" s="119">
        <f>BK118</f>
        <v>0</v>
      </c>
      <c r="L118" s="115"/>
      <c r="M118" s="120"/>
      <c r="P118" s="121">
        <f>SUM(P119:P134)</f>
        <v>0</v>
      </c>
      <c r="R118" s="121">
        <f>SUM(R119:R134)</f>
        <v>0</v>
      </c>
      <c r="T118" s="122">
        <f>SUM(T119:T134)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SUM(BK119:BK134)</f>
        <v>0</v>
      </c>
    </row>
    <row r="119" spans="2:65" s="1" customFormat="1" ht="76.349999999999994" customHeight="1">
      <c r="B119" s="31"/>
      <c r="C119" s="125" t="s">
        <v>83</v>
      </c>
      <c r="D119" s="125" t="s">
        <v>171</v>
      </c>
      <c r="E119" s="126" t="s">
        <v>1534</v>
      </c>
      <c r="F119" s="127" t="s">
        <v>1535</v>
      </c>
      <c r="G119" s="128" t="s">
        <v>178</v>
      </c>
      <c r="H119" s="129">
        <v>1</v>
      </c>
      <c r="I119" s="130"/>
      <c r="J119" s="131">
        <f t="shared" ref="J119:J134" si="0"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 t="shared" ref="P119:P134" si="1">O119*H119</f>
        <v>0</v>
      </c>
      <c r="Q119" s="134">
        <v>0</v>
      </c>
      <c r="R119" s="134">
        <f t="shared" ref="R119:R134" si="2">Q119*H119</f>
        <v>0</v>
      </c>
      <c r="S119" s="134">
        <v>0</v>
      </c>
      <c r="T119" s="135">
        <f t="shared" ref="T119:T134" si="3"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 t="shared" ref="BE119:BE134" si="4">IF(N119="základní",J119,0)</f>
        <v>0</v>
      </c>
      <c r="BF119" s="137">
        <f t="shared" ref="BF119:BF134" si="5">IF(N119="snížená",J119,0)</f>
        <v>0</v>
      </c>
      <c r="BG119" s="137">
        <f t="shared" ref="BG119:BG134" si="6">IF(N119="zákl. přenesená",J119,0)</f>
        <v>0</v>
      </c>
      <c r="BH119" s="137">
        <f t="shared" ref="BH119:BH134" si="7">IF(N119="sníž. přenesená",J119,0)</f>
        <v>0</v>
      </c>
      <c r="BI119" s="137">
        <f t="shared" ref="BI119:BI134" si="8">IF(N119="nulová",J119,0)</f>
        <v>0</v>
      </c>
      <c r="BJ119" s="16" t="s">
        <v>83</v>
      </c>
      <c r="BK119" s="137">
        <f t="shared" ref="BK119:BK134" si="9">ROUND(I119*H119,2)</f>
        <v>0</v>
      </c>
      <c r="BL119" s="16" t="s">
        <v>175</v>
      </c>
      <c r="BM119" s="136" t="s">
        <v>85</v>
      </c>
    </row>
    <row r="120" spans="2:65" s="1" customFormat="1" ht="37.799999999999997" customHeight="1">
      <c r="B120" s="31"/>
      <c r="C120" s="125" t="s">
        <v>85</v>
      </c>
      <c r="D120" s="125" t="s">
        <v>171</v>
      </c>
      <c r="E120" s="126" t="s">
        <v>1536</v>
      </c>
      <c r="F120" s="127" t="s">
        <v>1537</v>
      </c>
      <c r="G120" s="128" t="s">
        <v>178</v>
      </c>
      <c r="H120" s="129">
        <v>1</v>
      </c>
      <c r="I120" s="130"/>
      <c r="J120" s="131">
        <f t="shared" si="0"/>
        <v>0</v>
      </c>
      <c r="K120" s="127" t="s">
        <v>1</v>
      </c>
      <c r="L120" s="31"/>
      <c r="M120" s="132" t="s">
        <v>1</v>
      </c>
      <c r="N120" s="133" t="s">
        <v>40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16" t="s">
        <v>83</v>
      </c>
      <c r="BK120" s="137">
        <f t="shared" si="9"/>
        <v>0</v>
      </c>
      <c r="BL120" s="16" t="s">
        <v>175</v>
      </c>
      <c r="BM120" s="136" t="s">
        <v>175</v>
      </c>
    </row>
    <row r="121" spans="2:65" s="1" customFormat="1" ht="33" customHeight="1">
      <c r="B121" s="31"/>
      <c r="C121" s="125" t="s">
        <v>179</v>
      </c>
      <c r="D121" s="125" t="s">
        <v>171</v>
      </c>
      <c r="E121" s="126" t="s">
        <v>1538</v>
      </c>
      <c r="F121" s="127" t="s">
        <v>1539</v>
      </c>
      <c r="G121" s="128" t="s">
        <v>178</v>
      </c>
      <c r="H121" s="129">
        <v>2</v>
      </c>
      <c r="I121" s="130"/>
      <c r="J121" s="131">
        <f t="shared" si="0"/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16" t="s">
        <v>83</v>
      </c>
      <c r="BK121" s="137">
        <f t="shared" si="9"/>
        <v>0</v>
      </c>
      <c r="BL121" s="16" t="s">
        <v>175</v>
      </c>
      <c r="BM121" s="136" t="s">
        <v>182</v>
      </c>
    </row>
    <row r="122" spans="2:65" s="1" customFormat="1" ht="66.75" customHeight="1">
      <c r="B122" s="31"/>
      <c r="C122" s="125" t="s">
        <v>175</v>
      </c>
      <c r="D122" s="125" t="s">
        <v>171</v>
      </c>
      <c r="E122" s="126" t="s">
        <v>1473</v>
      </c>
      <c r="F122" s="127" t="s">
        <v>1540</v>
      </c>
      <c r="G122" s="128" t="s">
        <v>178</v>
      </c>
      <c r="H122" s="129">
        <v>1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185</v>
      </c>
    </row>
    <row r="123" spans="2:65" s="1" customFormat="1" ht="24.15" customHeight="1">
      <c r="B123" s="31"/>
      <c r="C123" s="125" t="s">
        <v>186</v>
      </c>
      <c r="D123" s="125" t="s">
        <v>171</v>
      </c>
      <c r="E123" s="126" t="s">
        <v>1541</v>
      </c>
      <c r="F123" s="127" t="s">
        <v>1542</v>
      </c>
      <c r="G123" s="128" t="s">
        <v>178</v>
      </c>
      <c r="H123" s="129">
        <v>3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189</v>
      </c>
    </row>
    <row r="124" spans="2:65" s="1" customFormat="1" ht="24.15" customHeight="1">
      <c r="B124" s="31"/>
      <c r="C124" s="125" t="s">
        <v>182</v>
      </c>
      <c r="D124" s="125" t="s">
        <v>171</v>
      </c>
      <c r="E124" s="126" t="s">
        <v>1543</v>
      </c>
      <c r="F124" s="127" t="s">
        <v>1544</v>
      </c>
      <c r="G124" s="128" t="s">
        <v>178</v>
      </c>
      <c r="H124" s="129">
        <v>1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8</v>
      </c>
    </row>
    <row r="125" spans="2:65" s="1" customFormat="1" ht="66.75" customHeight="1">
      <c r="B125" s="31"/>
      <c r="C125" s="125" t="s">
        <v>192</v>
      </c>
      <c r="D125" s="125" t="s">
        <v>171</v>
      </c>
      <c r="E125" s="126" t="s">
        <v>1545</v>
      </c>
      <c r="F125" s="127" t="s">
        <v>1546</v>
      </c>
      <c r="G125" s="128" t="s">
        <v>178</v>
      </c>
      <c r="H125" s="129">
        <v>1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195</v>
      </c>
    </row>
    <row r="126" spans="2:65" s="1" customFormat="1" ht="24.15" customHeight="1">
      <c r="B126" s="31"/>
      <c r="C126" s="125" t="s">
        <v>185</v>
      </c>
      <c r="D126" s="125" t="s">
        <v>171</v>
      </c>
      <c r="E126" s="126" t="s">
        <v>1547</v>
      </c>
      <c r="F126" s="127" t="s">
        <v>1524</v>
      </c>
      <c r="G126" s="128" t="s">
        <v>178</v>
      </c>
      <c r="H126" s="129">
        <v>1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198</v>
      </c>
    </row>
    <row r="127" spans="2:65" s="1" customFormat="1" ht="49.05" customHeight="1">
      <c r="B127" s="31"/>
      <c r="C127" s="125" t="s">
        <v>199</v>
      </c>
      <c r="D127" s="125" t="s">
        <v>171</v>
      </c>
      <c r="E127" s="126" t="s">
        <v>1548</v>
      </c>
      <c r="F127" s="127" t="s">
        <v>1549</v>
      </c>
      <c r="G127" s="128" t="s">
        <v>178</v>
      </c>
      <c r="H127" s="129">
        <v>2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202</v>
      </c>
    </row>
    <row r="128" spans="2:65" s="1" customFormat="1" ht="49.05" customHeight="1">
      <c r="B128" s="31"/>
      <c r="C128" s="125" t="s">
        <v>189</v>
      </c>
      <c r="D128" s="125" t="s">
        <v>171</v>
      </c>
      <c r="E128" s="126" t="s">
        <v>1550</v>
      </c>
      <c r="F128" s="127" t="s">
        <v>1551</v>
      </c>
      <c r="G128" s="128" t="s">
        <v>178</v>
      </c>
      <c r="H128" s="129">
        <v>2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205</v>
      </c>
    </row>
    <row r="129" spans="2:65" s="1" customFormat="1" ht="37.799999999999997" customHeight="1">
      <c r="B129" s="31"/>
      <c r="C129" s="125" t="s">
        <v>206</v>
      </c>
      <c r="D129" s="125" t="s">
        <v>171</v>
      </c>
      <c r="E129" s="126" t="s">
        <v>1476</v>
      </c>
      <c r="F129" s="127" t="s">
        <v>1552</v>
      </c>
      <c r="G129" s="128" t="s">
        <v>606</v>
      </c>
      <c r="H129" s="129">
        <v>4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209</v>
      </c>
    </row>
    <row r="130" spans="2:65" s="1" customFormat="1" ht="37.799999999999997" customHeight="1">
      <c r="B130" s="31"/>
      <c r="C130" s="125" t="s">
        <v>8</v>
      </c>
      <c r="D130" s="125" t="s">
        <v>171</v>
      </c>
      <c r="E130" s="126" t="s">
        <v>1478</v>
      </c>
      <c r="F130" s="127" t="s">
        <v>1553</v>
      </c>
      <c r="G130" s="128" t="s">
        <v>1510</v>
      </c>
      <c r="H130" s="129">
        <v>26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212</v>
      </c>
    </row>
    <row r="131" spans="2:65" s="1" customFormat="1" ht="24.15" customHeight="1">
      <c r="B131" s="31"/>
      <c r="C131" s="125" t="s">
        <v>213</v>
      </c>
      <c r="D131" s="125" t="s">
        <v>171</v>
      </c>
      <c r="E131" s="126" t="s">
        <v>1480</v>
      </c>
      <c r="F131" s="127" t="s">
        <v>1530</v>
      </c>
      <c r="G131" s="128" t="s">
        <v>1510</v>
      </c>
      <c r="H131" s="129">
        <v>2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216</v>
      </c>
    </row>
    <row r="132" spans="2:65" s="1" customFormat="1" ht="37.799999999999997" customHeight="1">
      <c r="B132" s="31"/>
      <c r="C132" s="125" t="s">
        <v>195</v>
      </c>
      <c r="D132" s="125" t="s">
        <v>171</v>
      </c>
      <c r="E132" s="126" t="s">
        <v>1482</v>
      </c>
      <c r="F132" s="127" t="s">
        <v>1512</v>
      </c>
      <c r="G132" s="128" t="s">
        <v>606</v>
      </c>
      <c r="H132" s="129">
        <v>16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219</v>
      </c>
    </row>
    <row r="133" spans="2:65" s="1" customFormat="1" ht="37.799999999999997" customHeight="1">
      <c r="B133" s="31"/>
      <c r="C133" s="125" t="s">
        <v>220</v>
      </c>
      <c r="D133" s="125" t="s">
        <v>171</v>
      </c>
      <c r="E133" s="126" t="s">
        <v>1484</v>
      </c>
      <c r="F133" s="127" t="s">
        <v>1513</v>
      </c>
      <c r="G133" s="128" t="s">
        <v>606</v>
      </c>
      <c r="H133" s="129">
        <v>7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223</v>
      </c>
    </row>
    <row r="134" spans="2:65" s="1" customFormat="1" ht="16.5" customHeight="1">
      <c r="B134" s="31"/>
      <c r="C134" s="125" t="s">
        <v>198</v>
      </c>
      <c r="D134" s="125" t="s">
        <v>171</v>
      </c>
      <c r="E134" s="126" t="s">
        <v>1486</v>
      </c>
      <c r="F134" s="127" t="s">
        <v>1514</v>
      </c>
      <c r="G134" s="128" t="s">
        <v>1515</v>
      </c>
      <c r="H134" s="129">
        <v>160</v>
      </c>
      <c r="I134" s="130"/>
      <c r="J134" s="131">
        <f t="shared" si="0"/>
        <v>0</v>
      </c>
      <c r="K134" s="127" t="s">
        <v>1</v>
      </c>
      <c r="L134" s="31"/>
      <c r="M134" s="138" t="s">
        <v>1</v>
      </c>
      <c r="N134" s="139" t="s">
        <v>40</v>
      </c>
      <c r="O134" s="140"/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226</v>
      </c>
    </row>
    <row r="135" spans="2:65" s="1" customFormat="1" ht="7" customHeight="1"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31"/>
    </row>
  </sheetData>
  <sheetProtection algorithmName="SHA-512" hashValue="Zdll1YA9eLF0HXnS/vc5MCSWEZOls2vZ3YACUSodVxgGJyCSyUL2F3FKcbvotf7xRTYbhFzql/K+nARtGANQRA==" saltValue="KcEoxzLbhvDXwVj4YdXDc/VCLRwRQXrVtcx7QMAwaLwbzd/5lKtoH1j0YyeuxlFZM/zl6aKVWhd30MicfA+mLw==" spinCount="100000" sheet="1" objects="1" scenarios="1" formatColumns="0" formatRows="0" autoFilter="0"/>
  <autoFilter ref="C116:K134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1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109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1554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ROUND((SUM(BE117:BE130)),  2)</f>
        <v>0</v>
      </c>
      <c r="I33" s="91">
        <v>0.21</v>
      </c>
      <c r="J33" s="90">
        <f>ROUND(((SUM(BE117:BE130))*I33),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ROUND((SUM(BF117:BF130)),  2)</f>
        <v>0</v>
      </c>
      <c r="I34" s="91">
        <v>0.12</v>
      </c>
      <c r="J34" s="90">
        <f>ROUND(((SUM(BF117:BF130))*I34),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ROUND((SUM(BG117:BG130)),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ROUND((SUM(BH117:BH130)),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ROUND((SUM(BI117:BI130)),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004.4 - Vzduchotechnika - zařízení 4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1555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>004.4 - Vzduchotechnika - zařízení 4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1556</v>
      </c>
      <c r="I118" s="118"/>
      <c r="J118" s="119">
        <f>BK118</f>
        <v>0</v>
      </c>
      <c r="L118" s="115"/>
      <c r="M118" s="120"/>
      <c r="P118" s="121">
        <f>SUM(P119:P130)</f>
        <v>0</v>
      </c>
      <c r="R118" s="121">
        <f>SUM(R119:R130)</f>
        <v>0</v>
      </c>
      <c r="T118" s="122">
        <f>SUM(T119:T130)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SUM(BK119:BK130)</f>
        <v>0</v>
      </c>
    </row>
    <row r="119" spans="2:65" s="1" customFormat="1" ht="66.75" customHeight="1">
      <c r="B119" s="31"/>
      <c r="C119" s="125" t="s">
        <v>83</v>
      </c>
      <c r="D119" s="125" t="s">
        <v>171</v>
      </c>
      <c r="E119" s="126" t="s">
        <v>1557</v>
      </c>
      <c r="F119" s="127" t="s">
        <v>1558</v>
      </c>
      <c r="G119" s="128" t="s">
        <v>178</v>
      </c>
      <c r="H119" s="129">
        <v>1</v>
      </c>
      <c r="I119" s="130"/>
      <c r="J119" s="131">
        <f t="shared" ref="J119:J130" si="0"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 t="shared" ref="P119:P130" si="1">O119*H119</f>
        <v>0</v>
      </c>
      <c r="Q119" s="134">
        <v>0</v>
      </c>
      <c r="R119" s="134">
        <f t="shared" ref="R119:R130" si="2">Q119*H119</f>
        <v>0</v>
      </c>
      <c r="S119" s="134">
        <v>0</v>
      </c>
      <c r="T119" s="135">
        <f t="shared" ref="T119:T130" si="3"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 t="shared" ref="BE119:BE130" si="4">IF(N119="základní",J119,0)</f>
        <v>0</v>
      </c>
      <c r="BF119" s="137">
        <f t="shared" ref="BF119:BF130" si="5">IF(N119="snížená",J119,0)</f>
        <v>0</v>
      </c>
      <c r="BG119" s="137">
        <f t="shared" ref="BG119:BG130" si="6">IF(N119="zákl. přenesená",J119,0)</f>
        <v>0</v>
      </c>
      <c r="BH119" s="137">
        <f t="shared" ref="BH119:BH130" si="7">IF(N119="sníž. přenesená",J119,0)</f>
        <v>0</v>
      </c>
      <c r="BI119" s="137">
        <f t="shared" ref="BI119:BI130" si="8">IF(N119="nulová",J119,0)</f>
        <v>0</v>
      </c>
      <c r="BJ119" s="16" t="s">
        <v>83</v>
      </c>
      <c r="BK119" s="137">
        <f t="shared" ref="BK119:BK130" si="9">ROUND(I119*H119,2)</f>
        <v>0</v>
      </c>
      <c r="BL119" s="16" t="s">
        <v>175</v>
      </c>
      <c r="BM119" s="136" t="s">
        <v>85</v>
      </c>
    </row>
    <row r="120" spans="2:65" s="1" customFormat="1" ht="24.15" customHeight="1">
      <c r="B120" s="31"/>
      <c r="C120" s="125" t="s">
        <v>85</v>
      </c>
      <c r="D120" s="125" t="s">
        <v>171</v>
      </c>
      <c r="E120" s="126" t="s">
        <v>1473</v>
      </c>
      <c r="F120" s="127" t="s">
        <v>1559</v>
      </c>
      <c r="G120" s="128" t="s">
        <v>1515</v>
      </c>
      <c r="H120" s="129">
        <v>2</v>
      </c>
      <c r="I120" s="130"/>
      <c r="J120" s="131">
        <f t="shared" si="0"/>
        <v>0</v>
      </c>
      <c r="K120" s="127" t="s">
        <v>1</v>
      </c>
      <c r="L120" s="31"/>
      <c r="M120" s="132" t="s">
        <v>1</v>
      </c>
      <c r="N120" s="133" t="s">
        <v>40</v>
      </c>
      <c r="P120" s="134">
        <f t="shared" si="1"/>
        <v>0</v>
      </c>
      <c r="Q120" s="134">
        <v>0</v>
      </c>
      <c r="R120" s="134">
        <f t="shared" si="2"/>
        <v>0</v>
      </c>
      <c r="S120" s="134">
        <v>0</v>
      </c>
      <c r="T120" s="135">
        <f t="shared" si="3"/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 t="shared" si="4"/>
        <v>0</v>
      </c>
      <c r="BF120" s="137">
        <f t="shared" si="5"/>
        <v>0</v>
      </c>
      <c r="BG120" s="137">
        <f t="shared" si="6"/>
        <v>0</v>
      </c>
      <c r="BH120" s="137">
        <f t="shared" si="7"/>
        <v>0</v>
      </c>
      <c r="BI120" s="137">
        <f t="shared" si="8"/>
        <v>0</v>
      </c>
      <c r="BJ120" s="16" t="s">
        <v>83</v>
      </c>
      <c r="BK120" s="137">
        <f t="shared" si="9"/>
        <v>0</v>
      </c>
      <c r="BL120" s="16" t="s">
        <v>175</v>
      </c>
      <c r="BM120" s="136" t="s">
        <v>175</v>
      </c>
    </row>
    <row r="121" spans="2:65" s="1" customFormat="1" ht="66.75" customHeight="1">
      <c r="B121" s="31"/>
      <c r="C121" s="125" t="s">
        <v>179</v>
      </c>
      <c r="D121" s="125" t="s">
        <v>171</v>
      </c>
      <c r="E121" s="126" t="s">
        <v>1560</v>
      </c>
      <c r="F121" s="127" t="s">
        <v>1561</v>
      </c>
      <c r="G121" s="128" t="s">
        <v>178</v>
      </c>
      <c r="H121" s="129">
        <v>2</v>
      </c>
      <c r="I121" s="130"/>
      <c r="J121" s="131">
        <f t="shared" si="0"/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si="1"/>
        <v>0</v>
      </c>
      <c r="Q121" s="134">
        <v>0</v>
      </c>
      <c r="R121" s="134">
        <f t="shared" si="2"/>
        <v>0</v>
      </c>
      <c r="S121" s="134">
        <v>0</v>
      </c>
      <c r="T121" s="135">
        <f t="shared" si="3"/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si="4"/>
        <v>0</v>
      </c>
      <c r="BF121" s="137">
        <f t="shared" si="5"/>
        <v>0</v>
      </c>
      <c r="BG121" s="137">
        <f t="shared" si="6"/>
        <v>0</v>
      </c>
      <c r="BH121" s="137">
        <f t="shared" si="7"/>
        <v>0</v>
      </c>
      <c r="BI121" s="137">
        <f t="shared" si="8"/>
        <v>0</v>
      </c>
      <c r="BJ121" s="16" t="s">
        <v>83</v>
      </c>
      <c r="BK121" s="137">
        <f t="shared" si="9"/>
        <v>0</v>
      </c>
      <c r="BL121" s="16" t="s">
        <v>175</v>
      </c>
      <c r="BM121" s="136" t="s">
        <v>182</v>
      </c>
    </row>
    <row r="122" spans="2:65" s="1" customFormat="1" ht="66.75" customHeight="1">
      <c r="B122" s="31"/>
      <c r="C122" s="125" t="s">
        <v>175</v>
      </c>
      <c r="D122" s="125" t="s">
        <v>171</v>
      </c>
      <c r="E122" s="126" t="s">
        <v>1562</v>
      </c>
      <c r="F122" s="127" t="s">
        <v>1563</v>
      </c>
      <c r="G122" s="128" t="s">
        <v>178</v>
      </c>
      <c r="H122" s="129">
        <v>1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185</v>
      </c>
    </row>
    <row r="123" spans="2:65" s="1" customFormat="1" ht="37.799999999999997" customHeight="1">
      <c r="B123" s="31"/>
      <c r="C123" s="125" t="s">
        <v>186</v>
      </c>
      <c r="D123" s="125" t="s">
        <v>171</v>
      </c>
      <c r="E123" s="126" t="s">
        <v>1476</v>
      </c>
      <c r="F123" s="127" t="s">
        <v>1564</v>
      </c>
      <c r="G123" s="128" t="s">
        <v>178</v>
      </c>
      <c r="H123" s="129">
        <v>3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189</v>
      </c>
    </row>
    <row r="124" spans="2:65" s="1" customFormat="1" ht="37.799999999999997" customHeight="1">
      <c r="B124" s="31"/>
      <c r="C124" s="125" t="s">
        <v>182</v>
      </c>
      <c r="D124" s="125" t="s">
        <v>171</v>
      </c>
      <c r="E124" s="126" t="s">
        <v>1478</v>
      </c>
      <c r="F124" s="127" t="s">
        <v>1565</v>
      </c>
      <c r="G124" s="128" t="s">
        <v>178</v>
      </c>
      <c r="H124" s="129">
        <v>2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8</v>
      </c>
    </row>
    <row r="125" spans="2:65" s="1" customFormat="1" ht="33" customHeight="1">
      <c r="B125" s="31"/>
      <c r="C125" s="125" t="s">
        <v>192</v>
      </c>
      <c r="D125" s="125" t="s">
        <v>171</v>
      </c>
      <c r="E125" s="126" t="s">
        <v>1480</v>
      </c>
      <c r="F125" s="127" t="s">
        <v>1566</v>
      </c>
      <c r="G125" s="128" t="s">
        <v>1510</v>
      </c>
      <c r="H125" s="129">
        <v>16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195</v>
      </c>
    </row>
    <row r="126" spans="2:65" s="1" customFormat="1" ht="33" customHeight="1">
      <c r="B126" s="31"/>
      <c r="C126" s="125" t="s">
        <v>185</v>
      </c>
      <c r="D126" s="125" t="s">
        <v>171</v>
      </c>
      <c r="E126" s="126" t="s">
        <v>1482</v>
      </c>
      <c r="F126" s="127" t="s">
        <v>1567</v>
      </c>
      <c r="G126" s="128" t="s">
        <v>1510</v>
      </c>
      <c r="H126" s="129">
        <v>8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198</v>
      </c>
    </row>
    <row r="127" spans="2:65" s="1" customFormat="1" ht="33" customHeight="1">
      <c r="B127" s="31"/>
      <c r="C127" s="125" t="s">
        <v>199</v>
      </c>
      <c r="D127" s="125" t="s">
        <v>171</v>
      </c>
      <c r="E127" s="126" t="s">
        <v>1484</v>
      </c>
      <c r="F127" s="127" t="s">
        <v>1568</v>
      </c>
      <c r="G127" s="128" t="s">
        <v>1510</v>
      </c>
      <c r="H127" s="129">
        <v>5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202</v>
      </c>
    </row>
    <row r="128" spans="2:65" s="1" customFormat="1" ht="24.15" customHeight="1">
      <c r="B128" s="31"/>
      <c r="C128" s="125" t="s">
        <v>189</v>
      </c>
      <c r="D128" s="125" t="s">
        <v>171</v>
      </c>
      <c r="E128" s="126" t="s">
        <v>1486</v>
      </c>
      <c r="F128" s="127" t="s">
        <v>1569</v>
      </c>
      <c r="G128" s="128" t="s">
        <v>1510</v>
      </c>
      <c r="H128" s="129">
        <v>6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205</v>
      </c>
    </row>
    <row r="129" spans="2:65" s="1" customFormat="1" ht="24.15" customHeight="1">
      <c r="B129" s="31"/>
      <c r="C129" s="125" t="s">
        <v>206</v>
      </c>
      <c r="D129" s="125" t="s">
        <v>171</v>
      </c>
      <c r="E129" s="126" t="s">
        <v>1488</v>
      </c>
      <c r="F129" s="127" t="s">
        <v>1570</v>
      </c>
      <c r="G129" s="128" t="s">
        <v>1510</v>
      </c>
      <c r="H129" s="129">
        <v>26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209</v>
      </c>
    </row>
    <row r="130" spans="2:65" s="1" customFormat="1" ht="16.5" customHeight="1">
      <c r="B130" s="31"/>
      <c r="C130" s="125" t="s">
        <v>8</v>
      </c>
      <c r="D130" s="125" t="s">
        <v>171</v>
      </c>
      <c r="E130" s="126" t="s">
        <v>1571</v>
      </c>
      <c r="F130" s="127" t="s">
        <v>1514</v>
      </c>
      <c r="G130" s="128" t="s">
        <v>1515</v>
      </c>
      <c r="H130" s="129">
        <v>120</v>
      </c>
      <c r="I130" s="130"/>
      <c r="J130" s="131">
        <f t="shared" si="0"/>
        <v>0</v>
      </c>
      <c r="K130" s="127" t="s">
        <v>1</v>
      </c>
      <c r="L130" s="31"/>
      <c r="M130" s="138" t="s">
        <v>1</v>
      </c>
      <c r="N130" s="139" t="s">
        <v>40</v>
      </c>
      <c r="O130" s="140"/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212</v>
      </c>
    </row>
    <row r="131" spans="2:65" s="1" customFormat="1" ht="7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sheetProtection algorithmName="SHA-512" hashValue="jVdFA4My90WD78VcKSha1zzNjDyn8YV/+okGy+j2KV0ORGNJ7jSuzqvYr/xqDo/zxvrKjo7tjIEli1JzUcMLsQ==" saltValue="5E+YT74ChZiePBmx/0N5CXToZm8SH+piUlBYmiTaUJUZvHFGlLyoJrOmeXDf+GgnlpL/wKmR+DgnUK6JRbmuvg==" spinCount="100000" sheet="1" objects="1" scenarios="1" formatColumns="0" formatRows="0" autoFilter="0"/>
  <autoFilter ref="C116:K130" xr:uid="{00000000-0009-0000-0000-00000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1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112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1572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ROUND((SUM(BE117:BE120)),  2)</f>
        <v>0</v>
      </c>
      <c r="I33" s="91">
        <v>0.21</v>
      </c>
      <c r="J33" s="90">
        <f>ROUND(((SUM(BE117:BE120))*I33),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ROUND((SUM(BF117:BF120)),  2)</f>
        <v>0</v>
      </c>
      <c r="I34" s="91">
        <v>0.12</v>
      </c>
      <c r="J34" s="90">
        <f>ROUND(((SUM(BF117:BF120))*I34),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ROUND((SUM(BG117:BG120)),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ROUND((SUM(BH117:BH120)),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ROUND((SUM(BI117:BI120)),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004.5 - Vzduchotechnika - zařízení 5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1573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85" customHeight="1">
      <c r="B98" s="31"/>
      <c r="L98" s="31"/>
    </row>
    <row r="99" spans="2:12" s="1" customFormat="1" ht="7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7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5" customHeight="1">
      <c r="B104" s="31"/>
      <c r="C104" s="20" t="s">
        <v>155</v>
      </c>
      <c r="L104" s="31"/>
    </row>
    <row r="105" spans="2:12" s="1" customFormat="1" ht="7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7" t="str">
        <f>E7</f>
        <v>ÚPRAVA VSTUPNÍHO PODLAŽÍ a ÚPRRAVA SERVROVNY OBJEKTU POLIKLINIKY V KARVINÉ</v>
      </c>
      <c r="F107" s="228"/>
      <c r="G107" s="228"/>
      <c r="H107" s="228"/>
      <c r="L107" s="31"/>
    </row>
    <row r="108" spans="2:12" s="1" customFormat="1" ht="12" customHeight="1">
      <c r="B108" s="31"/>
      <c r="C108" s="26" t="s">
        <v>142</v>
      </c>
      <c r="L108" s="31"/>
    </row>
    <row r="109" spans="2:12" s="1" customFormat="1" ht="16.5" customHeight="1">
      <c r="B109" s="31"/>
      <c r="E109" s="193" t="str">
        <f>E9</f>
        <v>004.5 - Vzduchotechnika - zařízení 5</v>
      </c>
      <c r="F109" s="229"/>
      <c r="G109" s="229"/>
      <c r="H109" s="229"/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 xml:space="preserve"> </v>
      </c>
      <c r="I111" s="26" t="s">
        <v>22</v>
      </c>
      <c r="J111" s="51" t="str">
        <f>IF(J12="","",J12)</f>
        <v>18. 2. 2024</v>
      </c>
      <c r="L111" s="31"/>
    </row>
    <row r="112" spans="2:12" s="1" customFormat="1" ht="7" customHeight="1">
      <c r="B112" s="31"/>
      <c r="L112" s="31"/>
    </row>
    <row r="113" spans="2:65" s="1" customFormat="1" ht="15.15" customHeight="1">
      <c r="B113" s="31"/>
      <c r="C113" s="26" t="s">
        <v>24</v>
      </c>
      <c r="F113" s="24" t="str">
        <f>E15</f>
        <v xml:space="preserve"> </v>
      </c>
      <c r="I113" s="26" t="s">
        <v>30</v>
      </c>
      <c r="J113" s="29" t="str">
        <f>E21</f>
        <v xml:space="preserve"> </v>
      </c>
      <c r="L113" s="31"/>
    </row>
    <row r="114" spans="2:65" s="1" customFormat="1" ht="15.15" customHeight="1">
      <c r="B114" s="31"/>
      <c r="C114" s="26" t="s">
        <v>28</v>
      </c>
      <c r="F114" s="24" t="str">
        <f>IF(E18="","",E18)</f>
        <v>Vyplň údaj</v>
      </c>
      <c r="I114" s="26" t="s">
        <v>32</v>
      </c>
      <c r="J114" s="29" t="str">
        <f>E24</f>
        <v>Barbora Kyšková</v>
      </c>
      <c r="L114" s="31"/>
    </row>
    <row r="115" spans="2:65" s="1" customFormat="1" ht="10.3" customHeight="1">
      <c r="B115" s="31"/>
      <c r="L115" s="31"/>
    </row>
    <row r="116" spans="2:65" s="9" customFormat="1" ht="29.25" customHeight="1">
      <c r="B116" s="107"/>
      <c r="C116" s="108" t="s">
        <v>156</v>
      </c>
      <c r="D116" s="109" t="s">
        <v>60</v>
      </c>
      <c r="E116" s="109" t="s">
        <v>56</v>
      </c>
      <c r="F116" s="109" t="s">
        <v>57</v>
      </c>
      <c r="G116" s="109" t="s">
        <v>157</v>
      </c>
      <c r="H116" s="109" t="s">
        <v>158</v>
      </c>
      <c r="I116" s="109" t="s">
        <v>159</v>
      </c>
      <c r="J116" s="109" t="s">
        <v>146</v>
      </c>
      <c r="K116" s="110" t="s">
        <v>160</v>
      </c>
      <c r="L116" s="107"/>
      <c r="M116" s="58" t="s">
        <v>1</v>
      </c>
      <c r="N116" s="59" t="s">
        <v>39</v>
      </c>
      <c r="O116" s="59" t="s">
        <v>161</v>
      </c>
      <c r="P116" s="59" t="s">
        <v>162</v>
      </c>
      <c r="Q116" s="59" t="s">
        <v>163</v>
      </c>
      <c r="R116" s="59" t="s">
        <v>164</v>
      </c>
      <c r="S116" s="59" t="s">
        <v>165</v>
      </c>
      <c r="T116" s="60" t="s">
        <v>166</v>
      </c>
    </row>
    <row r="117" spans="2:65" s="1" customFormat="1" ht="22.8" customHeight="1">
      <c r="B117" s="31"/>
      <c r="C117" s="63" t="s">
        <v>167</v>
      </c>
      <c r="J117" s="111">
        <f>BK117</f>
        <v>0</v>
      </c>
      <c r="L117" s="31"/>
      <c r="M117" s="61"/>
      <c r="N117" s="52"/>
      <c r="O117" s="52"/>
      <c r="P117" s="112">
        <f>P118</f>
        <v>0</v>
      </c>
      <c r="Q117" s="52"/>
      <c r="R117" s="112">
        <f>R118</f>
        <v>0</v>
      </c>
      <c r="S117" s="52"/>
      <c r="T117" s="113">
        <f>T118</f>
        <v>0</v>
      </c>
      <c r="AT117" s="16" t="s">
        <v>74</v>
      </c>
      <c r="AU117" s="16" t="s">
        <v>148</v>
      </c>
      <c r="BK117" s="114">
        <f>BK118</f>
        <v>0</v>
      </c>
    </row>
    <row r="118" spans="2:65" s="10" customFormat="1" ht="25.9" customHeight="1">
      <c r="B118" s="115"/>
      <c r="D118" s="116" t="s">
        <v>74</v>
      </c>
      <c r="E118" s="117" t="s">
        <v>168</v>
      </c>
      <c r="F118" s="117" t="s">
        <v>1574</v>
      </c>
      <c r="I118" s="118"/>
      <c r="J118" s="119">
        <f>BK118</f>
        <v>0</v>
      </c>
      <c r="L118" s="115"/>
      <c r="M118" s="120"/>
      <c r="P118" s="121">
        <f>SUM(P119:P120)</f>
        <v>0</v>
      </c>
      <c r="R118" s="121">
        <f>SUM(R119:R120)</f>
        <v>0</v>
      </c>
      <c r="T118" s="122">
        <f>SUM(T119:T120)</f>
        <v>0</v>
      </c>
      <c r="AR118" s="116" t="s">
        <v>83</v>
      </c>
      <c r="AT118" s="123" t="s">
        <v>74</v>
      </c>
      <c r="AU118" s="123" t="s">
        <v>75</v>
      </c>
      <c r="AY118" s="116" t="s">
        <v>170</v>
      </c>
      <c r="BK118" s="124">
        <f>SUM(BK119:BK120)</f>
        <v>0</v>
      </c>
    </row>
    <row r="119" spans="2:65" s="1" customFormat="1" ht="24.15" customHeight="1">
      <c r="B119" s="31"/>
      <c r="C119" s="125" t="s">
        <v>83</v>
      </c>
      <c r="D119" s="125" t="s">
        <v>171</v>
      </c>
      <c r="E119" s="126" t="s">
        <v>1473</v>
      </c>
      <c r="F119" s="127" t="s">
        <v>1575</v>
      </c>
      <c r="G119" s="128" t="s">
        <v>606</v>
      </c>
      <c r="H119" s="129">
        <v>138</v>
      </c>
      <c r="I119" s="130"/>
      <c r="J119" s="131">
        <f>ROUND(I119*H119,2)</f>
        <v>0</v>
      </c>
      <c r="K119" s="127" t="s">
        <v>1</v>
      </c>
      <c r="L119" s="31"/>
      <c r="M119" s="132" t="s">
        <v>1</v>
      </c>
      <c r="N119" s="133" t="s">
        <v>40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175</v>
      </c>
      <c r="AT119" s="136" t="s">
        <v>171</v>
      </c>
      <c r="AU119" s="136" t="s">
        <v>83</v>
      </c>
      <c r="AY119" s="16" t="s">
        <v>170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6" t="s">
        <v>83</v>
      </c>
      <c r="BK119" s="137">
        <f>ROUND(I119*H119,2)</f>
        <v>0</v>
      </c>
      <c r="BL119" s="16" t="s">
        <v>175</v>
      </c>
      <c r="BM119" s="136" t="s">
        <v>85</v>
      </c>
    </row>
    <row r="120" spans="2:65" s="1" customFormat="1" ht="24.15" customHeight="1">
      <c r="B120" s="31"/>
      <c r="C120" s="125" t="s">
        <v>85</v>
      </c>
      <c r="D120" s="125" t="s">
        <v>171</v>
      </c>
      <c r="E120" s="126" t="s">
        <v>1476</v>
      </c>
      <c r="F120" s="127" t="s">
        <v>1576</v>
      </c>
      <c r="G120" s="128" t="s">
        <v>606</v>
      </c>
      <c r="H120" s="129">
        <v>138</v>
      </c>
      <c r="I120" s="130"/>
      <c r="J120" s="131">
        <f>ROUND(I120*H120,2)</f>
        <v>0</v>
      </c>
      <c r="K120" s="127" t="s">
        <v>1</v>
      </c>
      <c r="L120" s="31"/>
      <c r="M120" s="138" t="s">
        <v>1</v>
      </c>
      <c r="N120" s="139" t="s">
        <v>40</v>
      </c>
      <c r="O120" s="140"/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6" t="s">
        <v>83</v>
      </c>
      <c r="BK120" s="137">
        <f>ROUND(I120*H120,2)</f>
        <v>0</v>
      </c>
      <c r="BL120" s="16" t="s">
        <v>175</v>
      </c>
      <c r="BM120" s="136" t="s">
        <v>175</v>
      </c>
    </row>
    <row r="121" spans="2:65" s="1" customFormat="1" ht="7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1"/>
    </row>
  </sheetData>
  <sheetProtection algorithmName="SHA-512" hashValue="YHV1ZlnSRffQ65iOVLj/+HjgoYAD0XoiTz6hXv8gc6gK9r6fHxyxp0Phcmtil4DW7ARD1Ia7ZMbE+uAWa88jWw==" saltValue="sDAOQ8Ktw5Hb0VewbrCj6cCri6CmOzKhatf60d64Y0eZToVNG4e0LVDwdN3w0ZTu0xabSW1HFTD0ZJuQUmItLw==" spinCount="100000" sheet="1" objects="1" scenarios="1" formatColumns="0" formatRows="0" autoFilter="0"/>
  <autoFilter ref="C116:K120" xr:uid="{00000000-0009-0000-0000-00000A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13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1577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1578</v>
      </c>
      <c r="I15" s="26" t="s">
        <v>27</v>
      </c>
      <c r="J15" s="24" t="s">
        <v>1</v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1579</v>
      </c>
      <c r="I21" s="26" t="s">
        <v>27</v>
      </c>
      <c r="J21" s="24" t="s">
        <v>1</v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33</v>
      </c>
      <c r="I24" s="26" t="s">
        <v>27</v>
      </c>
      <c r="J24" s="24" t="s">
        <v>1</v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ROUND(J127,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ROUND((SUM(BE127:BE212)),  2)</f>
        <v>0</v>
      </c>
      <c r="I33" s="91">
        <v>0.21</v>
      </c>
      <c r="J33" s="90">
        <f>ROUND(((SUM(BE127:BE212))*I33),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ROUND((SUM(BF127:BF212)),  2)</f>
        <v>0</v>
      </c>
      <c r="I34" s="91">
        <v>0.12</v>
      </c>
      <c r="J34" s="90">
        <f>ROUND(((SUM(BF127:BF212))*I34),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ROUND((SUM(BG127:BG212)),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ROUND((SUM(BH127:BH212)),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ROUND((SUM(BI127:BI212)),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 xml:space="preserve">011 - Stavební část - úprava servrovny 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Karviná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Statutární město Karviná</v>
      </c>
      <c r="I91" s="26" t="s">
        <v>30</v>
      </c>
      <c r="J91" s="29" t="str">
        <f>E21</f>
        <v>ATRIS s.r.o.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J127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577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11" customFormat="1" ht="19.899999999999999" customHeight="1">
      <c r="B98" s="143"/>
      <c r="D98" s="144" t="s">
        <v>579</v>
      </c>
      <c r="E98" s="145"/>
      <c r="F98" s="145"/>
      <c r="G98" s="145"/>
      <c r="H98" s="145"/>
      <c r="I98" s="145"/>
      <c r="J98" s="146">
        <f>J129</f>
        <v>0</v>
      </c>
      <c r="L98" s="143"/>
    </row>
    <row r="99" spans="2:12" s="11" customFormat="1" ht="19.899999999999999" customHeight="1">
      <c r="B99" s="143"/>
      <c r="D99" s="144" t="s">
        <v>580</v>
      </c>
      <c r="E99" s="145"/>
      <c r="F99" s="145"/>
      <c r="G99" s="145"/>
      <c r="H99" s="145"/>
      <c r="I99" s="145"/>
      <c r="J99" s="146">
        <f>J151</f>
        <v>0</v>
      </c>
      <c r="L99" s="143"/>
    </row>
    <row r="100" spans="2:12" s="11" customFormat="1" ht="19.899999999999999" customHeight="1">
      <c r="B100" s="143"/>
      <c r="D100" s="144" t="s">
        <v>581</v>
      </c>
      <c r="E100" s="145"/>
      <c r="F100" s="145"/>
      <c r="G100" s="145"/>
      <c r="H100" s="145"/>
      <c r="I100" s="145"/>
      <c r="J100" s="146">
        <f>J167</f>
        <v>0</v>
      </c>
      <c r="L100" s="143"/>
    </row>
    <row r="101" spans="2:12" s="11" customFormat="1" ht="19.899999999999999" customHeight="1">
      <c r="B101" s="143"/>
      <c r="D101" s="144" t="s">
        <v>582</v>
      </c>
      <c r="E101" s="145"/>
      <c r="F101" s="145"/>
      <c r="G101" s="145"/>
      <c r="H101" s="145"/>
      <c r="I101" s="145"/>
      <c r="J101" s="146">
        <f>J176</f>
        <v>0</v>
      </c>
      <c r="L101" s="143"/>
    </row>
    <row r="102" spans="2:12" s="8" customFormat="1" ht="25" customHeight="1">
      <c r="B102" s="103"/>
      <c r="D102" s="104" t="s">
        <v>583</v>
      </c>
      <c r="E102" s="105"/>
      <c r="F102" s="105"/>
      <c r="G102" s="105"/>
      <c r="H102" s="105"/>
      <c r="I102" s="105"/>
      <c r="J102" s="106">
        <f>J179</f>
        <v>0</v>
      </c>
      <c r="L102" s="103"/>
    </row>
    <row r="103" spans="2:12" s="11" customFormat="1" ht="19.899999999999999" customHeight="1">
      <c r="B103" s="143"/>
      <c r="D103" s="144" t="s">
        <v>587</v>
      </c>
      <c r="E103" s="145"/>
      <c r="F103" s="145"/>
      <c r="G103" s="145"/>
      <c r="H103" s="145"/>
      <c r="I103" s="145"/>
      <c r="J103" s="146">
        <f>J180</f>
        <v>0</v>
      </c>
      <c r="L103" s="143"/>
    </row>
    <row r="104" spans="2:12" s="11" customFormat="1" ht="19.899999999999999" customHeight="1">
      <c r="B104" s="143"/>
      <c r="D104" s="144" t="s">
        <v>967</v>
      </c>
      <c r="E104" s="145"/>
      <c r="F104" s="145"/>
      <c r="G104" s="145"/>
      <c r="H104" s="145"/>
      <c r="I104" s="145"/>
      <c r="J104" s="146">
        <f>J183</f>
        <v>0</v>
      </c>
      <c r="L104" s="143"/>
    </row>
    <row r="105" spans="2:12" s="11" customFormat="1" ht="19.899999999999999" customHeight="1">
      <c r="B105" s="143"/>
      <c r="D105" s="144" t="s">
        <v>968</v>
      </c>
      <c r="E105" s="145"/>
      <c r="F105" s="145"/>
      <c r="G105" s="145"/>
      <c r="H105" s="145"/>
      <c r="I105" s="145"/>
      <c r="J105" s="146">
        <f>J190</f>
        <v>0</v>
      </c>
      <c r="L105" s="143"/>
    </row>
    <row r="106" spans="2:12" s="11" customFormat="1" ht="19.899999999999999" customHeight="1">
      <c r="B106" s="143"/>
      <c r="D106" s="144" t="s">
        <v>970</v>
      </c>
      <c r="E106" s="145"/>
      <c r="F106" s="145"/>
      <c r="G106" s="145"/>
      <c r="H106" s="145"/>
      <c r="I106" s="145"/>
      <c r="J106" s="146">
        <f>J193</f>
        <v>0</v>
      </c>
      <c r="L106" s="143"/>
    </row>
    <row r="107" spans="2:12" s="11" customFormat="1" ht="19.899999999999999" customHeight="1">
      <c r="B107" s="143"/>
      <c r="D107" s="144" t="s">
        <v>972</v>
      </c>
      <c r="E107" s="145"/>
      <c r="F107" s="145"/>
      <c r="G107" s="145"/>
      <c r="H107" s="145"/>
      <c r="I107" s="145"/>
      <c r="J107" s="146">
        <f>J209</f>
        <v>0</v>
      </c>
      <c r="L107" s="143"/>
    </row>
    <row r="108" spans="2:12" s="1" customFormat="1" ht="21.85" customHeight="1">
      <c r="B108" s="31"/>
      <c r="L108" s="31"/>
    </row>
    <row r="109" spans="2:12" s="1" customFormat="1" ht="7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7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5" customHeight="1">
      <c r="B114" s="31"/>
      <c r="C114" s="20" t="s">
        <v>155</v>
      </c>
      <c r="L114" s="31"/>
    </row>
    <row r="115" spans="2:63" s="1" customFormat="1" ht="7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27" t="str">
        <f>E7</f>
        <v>ÚPRAVA VSTUPNÍHO PODLAŽÍ a ÚPRRAVA SERVROVNY OBJEKTU POLIKLINIKY V KARVINÉ</v>
      </c>
      <c r="F117" s="228"/>
      <c r="G117" s="228"/>
      <c r="H117" s="228"/>
      <c r="L117" s="31"/>
    </row>
    <row r="118" spans="2:63" s="1" customFormat="1" ht="12" customHeight="1">
      <c r="B118" s="31"/>
      <c r="C118" s="26" t="s">
        <v>142</v>
      </c>
      <c r="L118" s="31"/>
    </row>
    <row r="119" spans="2:63" s="1" customFormat="1" ht="16.5" customHeight="1">
      <c r="B119" s="31"/>
      <c r="E119" s="193" t="str">
        <f>E9</f>
        <v xml:space="preserve">011 - Stavební část - úprava servrovny </v>
      </c>
      <c r="F119" s="229"/>
      <c r="G119" s="229"/>
      <c r="H119" s="229"/>
      <c r="L119" s="31"/>
    </row>
    <row r="120" spans="2:63" s="1" customFormat="1" ht="7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Karviná</v>
      </c>
      <c r="I121" s="26" t="s">
        <v>22</v>
      </c>
      <c r="J121" s="51" t="str">
        <f>IF(J12="","",J12)</f>
        <v>18. 2. 2024</v>
      </c>
      <c r="L121" s="31"/>
    </row>
    <row r="122" spans="2:63" s="1" customFormat="1" ht="7" customHeight="1">
      <c r="B122" s="31"/>
      <c r="L122" s="31"/>
    </row>
    <row r="123" spans="2:63" s="1" customFormat="1" ht="15.15" customHeight="1">
      <c r="B123" s="31"/>
      <c r="C123" s="26" t="s">
        <v>24</v>
      </c>
      <c r="F123" s="24" t="str">
        <f>E15</f>
        <v>Statutární město Karviná</v>
      </c>
      <c r="I123" s="26" t="s">
        <v>30</v>
      </c>
      <c r="J123" s="29" t="str">
        <f>E21</f>
        <v>ATRIS s.r.o.</v>
      </c>
      <c r="L123" s="31"/>
    </row>
    <row r="124" spans="2:63" s="1" customFormat="1" ht="15.15" customHeight="1">
      <c r="B124" s="31"/>
      <c r="C124" s="26" t="s">
        <v>28</v>
      </c>
      <c r="F124" s="24" t="str">
        <f>IF(E18="","",E18)</f>
        <v>Vyplň údaj</v>
      </c>
      <c r="I124" s="26" t="s">
        <v>32</v>
      </c>
      <c r="J124" s="29" t="str">
        <f>E24</f>
        <v>Barbora Kyšková</v>
      </c>
      <c r="L124" s="31"/>
    </row>
    <row r="125" spans="2:63" s="1" customFormat="1" ht="10.3" customHeight="1">
      <c r="B125" s="31"/>
      <c r="L125" s="31"/>
    </row>
    <row r="126" spans="2:63" s="9" customFormat="1" ht="29.25" customHeight="1">
      <c r="B126" s="107"/>
      <c r="C126" s="108" t="s">
        <v>156</v>
      </c>
      <c r="D126" s="109" t="s">
        <v>60</v>
      </c>
      <c r="E126" s="109" t="s">
        <v>56</v>
      </c>
      <c r="F126" s="109" t="s">
        <v>57</v>
      </c>
      <c r="G126" s="109" t="s">
        <v>157</v>
      </c>
      <c r="H126" s="109" t="s">
        <v>158</v>
      </c>
      <c r="I126" s="109" t="s">
        <v>159</v>
      </c>
      <c r="J126" s="109" t="s">
        <v>146</v>
      </c>
      <c r="K126" s="110" t="s">
        <v>160</v>
      </c>
      <c r="L126" s="107"/>
      <c r="M126" s="58" t="s">
        <v>1</v>
      </c>
      <c r="N126" s="59" t="s">
        <v>39</v>
      </c>
      <c r="O126" s="59" t="s">
        <v>161</v>
      </c>
      <c r="P126" s="59" t="s">
        <v>162</v>
      </c>
      <c r="Q126" s="59" t="s">
        <v>163</v>
      </c>
      <c r="R126" s="59" t="s">
        <v>164</v>
      </c>
      <c r="S126" s="59" t="s">
        <v>165</v>
      </c>
      <c r="T126" s="60" t="s">
        <v>166</v>
      </c>
    </row>
    <row r="127" spans="2:63" s="1" customFormat="1" ht="22.8" customHeight="1">
      <c r="B127" s="31"/>
      <c r="C127" s="63" t="s">
        <v>167</v>
      </c>
      <c r="J127" s="111">
        <f>BK127</f>
        <v>0</v>
      </c>
      <c r="L127" s="31"/>
      <c r="M127" s="61"/>
      <c r="N127" s="52"/>
      <c r="O127" s="52"/>
      <c r="P127" s="112">
        <f>P128+P179</f>
        <v>0</v>
      </c>
      <c r="Q127" s="52"/>
      <c r="R127" s="112">
        <f>R128+R179</f>
        <v>24.603307900000001</v>
      </c>
      <c r="S127" s="52"/>
      <c r="T127" s="113">
        <f>T128+T179</f>
        <v>34.393278000000002</v>
      </c>
      <c r="AT127" s="16" t="s">
        <v>74</v>
      </c>
      <c r="AU127" s="16" t="s">
        <v>148</v>
      </c>
      <c r="BK127" s="114">
        <f>BK128+BK179</f>
        <v>0</v>
      </c>
    </row>
    <row r="128" spans="2:63" s="10" customFormat="1" ht="25.9" customHeight="1">
      <c r="B128" s="115"/>
      <c r="D128" s="116" t="s">
        <v>74</v>
      </c>
      <c r="E128" s="117" t="s">
        <v>589</v>
      </c>
      <c r="F128" s="117" t="s">
        <v>590</v>
      </c>
      <c r="I128" s="118"/>
      <c r="J128" s="119">
        <f>BK128</f>
        <v>0</v>
      </c>
      <c r="L128" s="115"/>
      <c r="M128" s="120"/>
      <c r="P128" s="121">
        <f>P129+P151+P167+P176</f>
        <v>0</v>
      </c>
      <c r="R128" s="121">
        <f>R129+R151+R167+R176</f>
        <v>24.205107900000002</v>
      </c>
      <c r="T128" s="122">
        <f>T129+T151+T167+T176</f>
        <v>33.988168000000002</v>
      </c>
      <c r="AR128" s="116" t="s">
        <v>83</v>
      </c>
      <c r="AT128" s="123" t="s">
        <v>74</v>
      </c>
      <c r="AU128" s="123" t="s">
        <v>75</v>
      </c>
      <c r="AY128" s="116" t="s">
        <v>170</v>
      </c>
      <c r="BK128" s="124">
        <f>BK129+BK151+BK167+BK176</f>
        <v>0</v>
      </c>
    </row>
    <row r="129" spans="2:65" s="10" customFormat="1" ht="22.8" customHeight="1">
      <c r="B129" s="115"/>
      <c r="D129" s="116" t="s">
        <v>74</v>
      </c>
      <c r="E129" s="147" t="s">
        <v>182</v>
      </c>
      <c r="F129" s="147" t="s">
        <v>603</v>
      </c>
      <c r="I129" s="118"/>
      <c r="J129" s="148">
        <f>BK129</f>
        <v>0</v>
      </c>
      <c r="L129" s="115"/>
      <c r="M129" s="120"/>
      <c r="P129" s="121">
        <f>SUM(P130:P150)</f>
        <v>0</v>
      </c>
      <c r="R129" s="121">
        <f>SUM(R130:R150)</f>
        <v>24.1951079</v>
      </c>
      <c r="T129" s="122">
        <f>SUM(T130:T150)</f>
        <v>0</v>
      </c>
      <c r="AR129" s="116" t="s">
        <v>83</v>
      </c>
      <c r="AT129" s="123" t="s">
        <v>74</v>
      </c>
      <c r="AU129" s="123" t="s">
        <v>83</v>
      </c>
      <c r="AY129" s="116" t="s">
        <v>170</v>
      </c>
      <c r="BK129" s="124">
        <f>SUM(BK130:BK150)</f>
        <v>0</v>
      </c>
    </row>
    <row r="130" spans="2:65" s="1" customFormat="1" ht="24.15" customHeight="1">
      <c r="B130" s="31"/>
      <c r="C130" s="125" t="s">
        <v>83</v>
      </c>
      <c r="D130" s="125" t="s">
        <v>171</v>
      </c>
      <c r="E130" s="126" t="s">
        <v>1580</v>
      </c>
      <c r="F130" s="127" t="s">
        <v>1581</v>
      </c>
      <c r="G130" s="128" t="s">
        <v>606</v>
      </c>
      <c r="H130" s="129">
        <v>40</v>
      </c>
      <c r="I130" s="130"/>
      <c r="J130" s="131">
        <f>ROUND(I130*H130,2)</f>
        <v>0</v>
      </c>
      <c r="K130" s="127" t="s">
        <v>1582</v>
      </c>
      <c r="L130" s="31"/>
      <c r="M130" s="132" t="s">
        <v>1</v>
      </c>
      <c r="N130" s="133" t="s">
        <v>40</v>
      </c>
      <c r="P130" s="134">
        <f>O130*H130</f>
        <v>0</v>
      </c>
      <c r="Q130" s="134">
        <v>7.3499999999999998E-3</v>
      </c>
      <c r="R130" s="134">
        <f>Q130*H130</f>
        <v>0.29399999999999998</v>
      </c>
      <c r="S130" s="134">
        <v>0</v>
      </c>
      <c r="T130" s="135">
        <f>S130*H130</f>
        <v>0</v>
      </c>
      <c r="AR130" s="136" t="s">
        <v>175</v>
      </c>
      <c r="AT130" s="136" t="s">
        <v>171</v>
      </c>
      <c r="AU130" s="136" t="s">
        <v>85</v>
      </c>
      <c r="AY130" s="16" t="s">
        <v>170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6" t="s">
        <v>83</v>
      </c>
      <c r="BK130" s="137">
        <f>ROUND(I130*H130,2)</f>
        <v>0</v>
      </c>
      <c r="BL130" s="16" t="s">
        <v>175</v>
      </c>
      <c r="BM130" s="136" t="s">
        <v>1583</v>
      </c>
    </row>
    <row r="131" spans="2:65" s="1" customFormat="1" ht="21.75" customHeight="1">
      <c r="B131" s="31"/>
      <c r="C131" s="125" t="s">
        <v>85</v>
      </c>
      <c r="D131" s="125" t="s">
        <v>171</v>
      </c>
      <c r="E131" s="126" t="s">
        <v>1584</v>
      </c>
      <c r="F131" s="127" t="s">
        <v>1585</v>
      </c>
      <c r="G131" s="128" t="s">
        <v>606</v>
      </c>
      <c r="H131" s="129">
        <v>0.26500000000000001</v>
      </c>
      <c r="I131" s="130"/>
      <c r="J131" s="131">
        <f>ROUND(I131*H131,2)</f>
        <v>0</v>
      </c>
      <c r="K131" s="127" t="s">
        <v>1582</v>
      </c>
      <c r="L131" s="31"/>
      <c r="M131" s="132" t="s">
        <v>1</v>
      </c>
      <c r="N131" s="133" t="s">
        <v>40</v>
      </c>
      <c r="P131" s="134">
        <f>O131*H131</f>
        <v>0</v>
      </c>
      <c r="Q131" s="134">
        <v>5.6000000000000008E-2</v>
      </c>
      <c r="R131" s="134">
        <f>Q131*H131</f>
        <v>1.4840000000000002E-2</v>
      </c>
      <c r="S131" s="134">
        <v>0</v>
      </c>
      <c r="T131" s="135">
        <f>S131*H131</f>
        <v>0</v>
      </c>
      <c r="AR131" s="136" t="s">
        <v>175</v>
      </c>
      <c r="AT131" s="136" t="s">
        <v>171</v>
      </c>
      <c r="AU131" s="136" t="s">
        <v>85</v>
      </c>
      <c r="AY131" s="16" t="s">
        <v>170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6" t="s">
        <v>83</v>
      </c>
      <c r="BK131" s="137">
        <f>ROUND(I131*H131,2)</f>
        <v>0</v>
      </c>
      <c r="BL131" s="16" t="s">
        <v>175</v>
      </c>
      <c r="BM131" s="136" t="s">
        <v>1586</v>
      </c>
    </row>
    <row r="132" spans="2:65" s="12" customFormat="1" ht="10.199999999999999">
      <c r="B132" s="149"/>
      <c r="D132" s="150" t="s">
        <v>601</v>
      </c>
      <c r="E132" s="151" t="s">
        <v>1</v>
      </c>
      <c r="F132" s="152" t="s">
        <v>1587</v>
      </c>
      <c r="H132" s="153">
        <v>0.26500000000000001</v>
      </c>
      <c r="I132" s="154"/>
      <c r="L132" s="149"/>
      <c r="M132" s="155"/>
      <c r="T132" s="156"/>
      <c r="AT132" s="151" t="s">
        <v>601</v>
      </c>
      <c r="AU132" s="151" t="s">
        <v>85</v>
      </c>
      <c r="AV132" s="12" t="s">
        <v>85</v>
      </c>
      <c r="AW132" s="12" t="s">
        <v>31</v>
      </c>
      <c r="AX132" s="12" t="s">
        <v>83</v>
      </c>
      <c r="AY132" s="151" t="s">
        <v>170</v>
      </c>
    </row>
    <row r="133" spans="2:65" s="1" customFormat="1" ht="24.15" customHeight="1">
      <c r="B133" s="31"/>
      <c r="C133" s="125" t="s">
        <v>179</v>
      </c>
      <c r="D133" s="125" t="s">
        <v>171</v>
      </c>
      <c r="E133" s="126" t="s">
        <v>1588</v>
      </c>
      <c r="F133" s="127" t="s">
        <v>1589</v>
      </c>
      <c r="G133" s="128" t="s">
        <v>606</v>
      </c>
      <c r="H133" s="129">
        <v>40</v>
      </c>
      <c r="I133" s="130"/>
      <c r="J133" s="131">
        <f>ROUND(I133*H133,2)</f>
        <v>0</v>
      </c>
      <c r="K133" s="127" t="s">
        <v>1582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1.8380000000000001E-2</v>
      </c>
      <c r="R133" s="134">
        <f>Q133*H133</f>
        <v>0.73520000000000008</v>
      </c>
      <c r="S133" s="134">
        <v>0</v>
      </c>
      <c r="T133" s="135">
        <f>S133*H133</f>
        <v>0</v>
      </c>
      <c r="AR133" s="136" t="s">
        <v>175</v>
      </c>
      <c r="AT133" s="136" t="s">
        <v>171</v>
      </c>
      <c r="AU133" s="136" t="s">
        <v>85</v>
      </c>
      <c r="AY133" s="16" t="s">
        <v>170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83</v>
      </c>
      <c r="BK133" s="137">
        <f>ROUND(I133*H133,2)</f>
        <v>0</v>
      </c>
      <c r="BL133" s="16" t="s">
        <v>175</v>
      </c>
      <c r="BM133" s="136" t="s">
        <v>1590</v>
      </c>
    </row>
    <row r="134" spans="2:65" s="1" customFormat="1" ht="24.15" customHeight="1">
      <c r="B134" s="31"/>
      <c r="C134" s="125" t="s">
        <v>175</v>
      </c>
      <c r="D134" s="125" t="s">
        <v>171</v>
      </c>
      <c r="E134" s="126" t="s">
        <v>1591</v>
      </c>
      <c r="F134" s="127" t="s">
        <v>1592</v>
      </c>
      <c r="G134" s="128" t="s">
        <v>606</v>
      </c>
      <c r="H134" s="129">
        <v>240</v>
      </c>
      <c r="I134" s="130"/>
      <c r="J134" s="131">
        <f>ROUND(I134*H134,2)</f>
        <v>0</v>
      </c>
      <c r="K134" s="127" t="s">
        <v>1582</v>
      </c>
      <c r="L134" s="31"/>
      <c r="M134" s="132" t="s">
        <v>1</v>
      </c>
      <c r="N134" s="133" t="s">
        <v>40</v>
      </c>
      <c r="P134" s="134">
        <f>O134*H134</f>
        <v>0</v>
      </c>
      <c r="Q134" s="134">
        <v>7.9000000000000008E-3</v>
      </c>
      <c r="R134" s="134">
        <f>Q134*H134</f>
        <v>1.8960000000000001</v>
      </c>
      <c r="S134" s="134">
        <v>0</v>
      </c>
      <c r="T134" s="135">
        <f>S134*H134</f>
        <v>0</v>
      </c>
      <c r="AR134" s="136" t="s">
        <v>175</v>
      </c>
      <c r="AT134" s="136" t="s">
        <v>171</v>
      </c>
      <c r="AU134" s="136" t="s">
        <v>85</v>
      </c>
      <c r="AY134" s="16" t="s">
        <v>170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6" t="s">
        <v>83</v>
      </c>
      <c r="BK134" s="137">
        <f>ROUND(I134*H134,2)</f>
        <v>0</v>
      </c>
      <c r="BL134" s="16" t="s">
        <v>175</v>
      </c>
      <c r="BM134" s="136" t="s">
        <v>1593</v>
      </c>
    </row>
    <row r="135" spans="2:65" s="12" customFormat="1" ht="10.199999999999999">
      <c r="B135" s="149"/>
      <c r="D135" s="150" t="s">
        <v>601</v>
      </c>
      <c r="E135" s="151" t="s">
        <v>1</v>
      </c>
      <c r="F135" s="152" t="s">
        <v>1594</v>
      </c>
      <c r="H135" s="153">
        <v>240</v>
      </c>
      <c r="I135" s="154"/>
      <c r="L135" s="149"/>
      <c r="M135" s="155"/>
      <c r="T135" s="156"/>
      <c r="AT135" s="151" t="s">
        <v>601</v>
      </c>
      <c r="AU135" s="151" t="s">
        <v>85</v>
      </c>
      <c r="AV135" s="12" t="s">
        <v>85</v>
      </c>
      <c r="AW135" s="12" t="s">
        <v>31</v>
      </c>
      <c r="AX135" s="12" t="s">
        <v>83</v>
      </c>
      <c r="AY135" s="151" t="s">
        <v>170</v>
      </c>
    </row>
    <row r="136" spans="2:65" s="1" customFormat="1" ht="24.15" customHeight="1">
      <c r="B136" s="31"/>
      <c r="C136" s="125" t="s">
        <v>186</v>
      </c>
      <c r="D136" s="125" t="s">
        <v>171</v>
      </c>
      <c r="E136" s="126" t="s">
        <v>1004</v>
      </c>
      <c r="F136" s="127" t="s">
        <v>1005</v>
      </c>
      <c r="G136" s="128" t="s">
        <v>606</v>
      </c>
      <c r="H136" s="129">
        <v>143.5</v>
      </c>
      <c r="I136" s="130"/>
      <c r="J136" s="131">
        <f>ROUND(I136*H136,2)</f>
        <v>0</v>
      </c>
      <c r="K136" s="127" t="s">
        <v>1582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7.3499999999999998E-3</v>
      </c>
      <c r="R136" s="134">
        <f>Q136*H136</f>
        <v>1.0547249999999999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85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1595</v>
      </c>
    </row>
    <row r="137" spans="2:65" s="12" customFormat="1" ht="10.199999999999999">
      <c r="B137" s="149"/>
      <c r="D137" s="150" t="s">
        <v>601</v>
      </c>
      <c r="E137" s="151" t="s">
        <v>1</v>
      </c>
      <c r="F137" s="152" t="s">
        <v>1596</v>
      </c>
      <c r="H137" s="153">
        <v>143.5</v>
      </c>
      <c r="I137" s="154"/>
      <c r="L137" s="149"/>
      <c r="M137" s="155"/>
      <c r="T137" s="156"/>
      <c r="AT137" s="151" t="s">
        <v>601</v>
      </c>
      <c r="AU137" s="151" t="s">
        <v>85</v>
      </c>
      <c r="AV137" s="12" t="s">
        <v>85</v>
      </c>
      <c r="AW137" s="12" t="s">
        <v>31</v>
      </c>
      <c r="AX137" s="12" t="s">
        <v>83</v>
      </c>
      <c r="AY137" s="151" t="s">
        <v>170</v>
      </c>
    </row>
    <row r="138" spans="2:65" s="1" customFormat="1" ht="21.75" customHeight="1">
      <c r="B138" s="31"/>
      <c r="C138" s="125" t="s">
        <v>182</v>
      </c>
      <c r="D138" s="125" t="s">
        <v>171</v>
      </c>
      <c r="E138" s="126" t="s">
        <v>604</v>
      </c>
      <c r="F138" s="127" t="s">
        <v>605</v>
      </c>
      <c r="G138" s="128" t="s">
        <v>606</v>
      </c>
      <c r="H138" s="129">
        <v>5.25</v>
      </c>
      <c r="I138" s="130"/>
      <c r="J138" s="131">
        <f>ROUND(I138*H138,2)</f>
        <v>0</v>
      </c>
      <c r="K138" s="127" t="s">
        <v>1582</v>
      </c>
      <c r="L138" s="31"/>
      <c r="M138" s="132" t="s">
        <v>1</v>
      </c>
      <c r="N138" s="133" t="s">
        <v>40</v>
      </c>
      <c r="P138" s="134">
        <f>O138*H138</f>
        <v>0</v>
      </c>
      <c r="Q138" s="134">
        <v>5.6000000000000008E-2</v>
      </c>
      <c r="R138" s="134">
        <f>Q138*H138</f>
        <v>0.29400000000000004</v>
      </c>
      <c r="S138" s="134">
        <v>0</v>
      </c>
      <c r="T138" s="135">
        <f>S138*H138</f>
        <v>0</v>
      </c>
      <c r="AR138" s="136" t="s">
        <v>175</v>
      </c>
      <c r="AT138" s="136" t="s">
        <v>171</v>
      </c>
      <c r="AU138" s="136" t="s">
        <v>85</v>
      </c>
      <c r="AY138" s="16" t="s">
        <v>170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6" t="s">
        <v>83</v>
      </c>
      <c r="BK138" s="137">
        <f>ROUND(I138*H138,2)</f>
        <v>0</v>
      </c>
      <c r="BL138" s="16" t="s">
        <v>175</v>
      </c>
      <c r="BM138" s="136" t="s">
        <v>1597</v>
      </c>
    </row>
    <row r="139" spans="2:65" s="12" customFormat="1" ht="10.199999999999999">
      <c r="B139" s="149"/>
      <c r="D139" s="150" t="s">
        <v>601</v>
      </c>
      <c r="E139" s="151" t="s">
        <v>1</v>
      </c>
      <c r="F139" s="152" t="s">
        <v>1598</v>
      </c>
      <c r="H139" s="153">
        <v>5.25</v>
      </c>
      <c r="I139" s="154"/>
      <c r="L139" s="149"/>
      <c r="M139" s="155"/>
      <c r="T139" s="156"/>
      <c r="AT139" s="151" t="s">
        <v>601</v>
      </c>
      <c r="AU139" s="151" t="s">
        <v>85</v>
      </c>
      <c r="AV139" s="12" t="s">
        <v>85</v>
      </c>
      <c r="AW139" s="12" t="s">
        <v>31</v>
      </c>
      <c r="AX139" s="12" t="s">
        <v>83</v>
      </c>
      <c r="AY139" s="151" t="s">
        <v>170</v>
      </c>
    </row>
    <row r="140" spans="2:65" s="1" customFormat="1" ht="24.15" customHeight="1">
      <c r="B140" s="31"/>
      <c r="C140" s="125" t="s">
        <v>192</v>
      </c>
      <c r="D140" s="125" t="s">
        <v>171</v>
      </c>
      <c r="E140" s="126" t="s">
        <v>1599</v>
      </c>
      <c r="F140" s="127" t="s">
        <v>1600</v>
      </c>
      <c r="G140" s="128" t="s">
        <v>606</v>
      </c>
      <c r="H140" s="129">
        <v>143.5</v>
      </c>
      <c r="I140" s="130"/>
      <c r="J140" s="131">
        <f>ROUND(I140*H140,2)</f>
        <v>0</v>
      </c>
      <c r="K140" s="127" t="s">
        <v>1582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1.8380000000000001E-2</v>
      </c>
      <c r="R140" s="134">
        <f>Q140*H140</f>
        <v>2.6375299999999999</v>
      </c>
      <c r="S140" s="134">
        <v>0</v>
      </c>
      <c r="T140" s="135">
        <f>S140*H140</f>
        <v>0</v>
      </c>
      <c r="AR140" s="136" t="s">
        <v>175</v>
      </c>
      <c r="AT140" s="136" t="s">
        <v>171</v>
      </c>
      <c r="AU140" s="136" t="s">
        <v>85</v>
      </c>
      <c r="AY140" s="16" t="s">
        <v>170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83</v>
      </c>
      <c r="BK140" s="137">
        <f>ROUND(I140*H140,2)</f>
        <v>0</v>
      </c>
      <c r="BL140" s="16" t="s">
        <v>175</v>
      </c>
      <c r="BM140" s="136" t="s">
        <v>1601</v>
      </c>
    </row>
    <row r="141" spans="2:65" s="12" customFormat="1" ht="10.199999999999999">
      <c r="B141" s="149"/>
      <c r="D141" s="150" t="s">
        <v>601</v>
      </c>
      <c r="E141" s="151" t="s">
        <v>1</v>
      </c>
      <c r="F141" s="152" t="s">
        <v>1596</v>
      </c>
      <c r="H141" s="153">
        <v>143.5</v>
      </c>
      <c r="I141" s="154"/>
      <c r="L141" s="149"/>
      <c r="M141" s="155"/>
      <c r="T141" s="156"/>
      <c r="AT141" s="151" t="s">
        <v>601</v>
      </c>
      <c r="AU141" s="151" t="s">
        <v>85</v>
      </c>
      <c r="AV141" s="12" t="s">
        <v>85</v>
      </c>
      <c r="AW141" s="12" t="s">
        <v>31</v>
      </c>
      <c r="AX141" s="12" t="s">
        <v>83</v>
      </c>
      <c r="AY141" s="151" t="s">
        <v>170</v>
      </c>
    </row>
    <row r="142" spans="2:65" s="1" customFormat="1" ht="24.15" customHeight="1">
      <c r="B142" s="31"/>
      <c r="C142" s="125" t="s">
        <v>185</v>
      </c>
      <c r="D142" s="125" t="s">
        <v>171</v>
      </c>
      <c r="E142" s="126" t="s">
        <v>1018</v>
      </c>
      <c r="F142" s="127" t="s">
        <v>1019</v>
      </c>
      <c r="G142" s="128" t="s">
        <v>606</v>
      </c>
      <c r="H142" s="129">
        <v>861</v>
      </c>
      <c r="I142" s="130"/>
      <c r="J142" s="131">
        <f>ROUND(I142*H142,2)</f>
        <v>0</v>
      </c>
      <c r="K142" s="127" t="s">
        <v>1582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7.9000000000000008E-3</v>
      </c>
      <c r="R142" s="134">
        <f>Q142*H142</f>
        <v>6.8019000000000007</v>
      </c>
      <c r="S142" s="134">
        <v>0</v>
      </c>
      <c r="T142" s="135">
        <f>S142*H142</f>
        <v>0</v>
      </c>
      <c r="AR142" s="136" t="s">
        <v>175</v>
      </c>
      <c r="AT142" s="136" t="s">
        <v>171</v>
      </c>
      <c r="AU142" s="136" t="s">
        <v>85</v>
      </c>
      <c r="AY142" s="16" t="s">
        <v>170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83</v>
      </c>
      <c r="BK142" s="137">
        <f>ROUND(I142*H142,2)</f>
        <v>0</v>
      </c>
      <c r="BL142" s="16" t="s">
        <v>175</v>
      </c>
      <c r="BM142" s="136" t="s">
        <v>1602</v>
      </c>
    </row>
    <row r="143" spans="2:65" s="12" customFormat="1" ht="10.199999999999999">
      <c r="B143" s="149"/>
      <c r="D143" s="150" t="s">
        <v>601</v>
      </c>
      <c r="E143" s="151" t="s">
        <v>1</v>
      </c>
      <c r="F143" s="152" t="s">
        <v>1603</v>
      </c>
      <c r="H143" s="153">
        <v>861</v>
      </c>
      <c r="I143" s="154"/>
      <c r="L143" s="149"/>
      <c r="M143" s="155"/>
      <c r="T143" s="156"/>
      <c r="AT143" s="151" t="s">
        <v>601</v>
      </c>
      <c r="AU143" s="151" t="s">
        <v>85</v>
      </c>
      <c r="AV143" s="12" t="s">
        <v>85</v>
      </c>
      <c r="AW143" s="12" t="s">
        <v>31</v>
      </c>
      <c r="AX143" s="12" t="s">
        <v>83</v>
      </c>
      <c r="AY143" s="151" t="s">
        <v>170</v>
      </c>
    </row>
    <row r="144" spans="2:65" s="1" customFormat="1" ht="24.15" customHeight="1">
      <c r="B144" s="31"/>
      <c r="C144" s="125" t="s">
        <v>199</v>
      </c>
      <c r="D144" s="125" t="s">
        <v>171</v>
      </c>
      <c r="E144" s="126" t="s">
        <v>1026</v>
      </c>
      <c r="F144" s="127" t="s">
        <v>1027</v>
      </c>
      <c r="G144" s="128" t="s">
        <v>174</v>
      </c>
      <c r="H144" s="129">
        <v>5</v>
      </c>
      <c r="I144" s="130"/>
      <c r="J144" s="131">
        <f>ROUND(I144*H144,2)</f>
        <v>0</v>
      </c>
      <c r="K144" s="127" t="s">
        <v>1582</v>
      </c>
      <c r="L144" s="31"/>
      <c r="M144" s="132" t="s">
        <v>1</v>
      </c>
      <c r="N144" s="133" t="s">
        <v>40</v>
      </c>
      <c r="P144" s="134">
        <f>O144*H144</f>
        <v>0</v>
      </c>
      <c r="Q144" s="134">
        <v>1.5E-3</v>
      </c>
      <c r="R144" s="134">
        <f>Q144*H144</f>
        <v>7.4999999999999997E-3</v>
      </c>
      <c r="S144" s="134">
        <v>0</v>
      </c>
      <c r="T144" s="135">
        <f>S144*H144</f>
        <v>0</v>
      </c>
      <c r="AR144" s="136" t="s">
        <v>175</v>
      </c>
      <c r="AT144" s="136" t="s">
        <v>171</v>
      </c>
      <c r="AU144" s="136" t="s">
        <v>85</v>
      </c>
      <c r="AY144" s="16" t="s">
        <v>170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83</v>
      </c>
      <c r="BK144" s="137">
        <f>ROUND(I144*H144,2)</f>
        <v>0</v>
      </c>
      <c r="BL144" s="16" t="s">
        <v>175</v>
      </c>
      <c r="BM144" s="136" t="s">
        <v>1604</v>
      </c>
    </row>
    <row r="145" spans="2:65" s="1" customFormat="1" ht="24.15" customHeight="1">
      <c r="B145" s="31"/>
      <c r="C145" s="125" t="s">
        <v>189</v>
      </c>
      <c r="D145" s="125" t="s">
        <v>171</v>
      </c>
      <c r="E145" s="126" t="s">
        <v>609</v>
      </c>
      <c r="F145" s="127" t="s">
        <v>610</v>
      </c>
      <c r="G145" s="128" t="s">
        <v>599</v>
      </c>
      <c r="H145" s="129">
        <v>0.89500000000000002</v>
      </c>
      <c r="I145" s="130"/>
      <c r="J145" s="131">
        <f>ROUND(I145*H145,2)</f>
        <v>0</v>
      </c>
      <c r="K145" s="127" t="s">
        <v>1582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2.3010199999999998</v>
      </c>
      <c r="R145" s="134">
        <f>Q145*H145</f>
        <v>2.0594128999999999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85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1605</v>
      </c>
    </row>
    <row r="146" spans="2:65" s="12" customFormat="1" ht="10.199999999999999">
      <c r="B146" s="149"/>
      <c r="D146" s="150" t="s">
        <v>601</v>
      </c>
      <c r="E146" s="151" t="s">
        <v>1</v>
      </c>
      <c r="F146" s="152" t="s">
        <v>1587</v>
      </c>
      <c r="H146" s="153">
        <v>0.26500000000000001</v>
      </c>
      <c r="I146" s="154"/>
      <c r="L146" s="149"/>
      <c r="M146" s="155"/>
      <c r="T146" s="156"/>
      <c r="AT146" s="151" t="s">
        <v>601</v>
      </c>
      <c r="AU146" s="151" t="s">
        <v>85</v>
      </c>
      <c r="AV146" s="12" t="s">
        <v>85</v>
      </c>
      <c r="AW146" s="12" t="s">
        <v>31</v>
      </c>
      <c r="AX146" s="12" t="s">
        <v>75</v>
      </c>
      <c r="AY146" s="151" t="s">
        <v>170</v>
      </c>
    </row>
    <row r="147" spans="2:65" s="12" customFormat="1" ht="10.199999999999999">
      <c r="B147" s="149"/>
      <c r="D147" s="150" t="s">
        <v>601</v>
      </c>
      <c r="E147" s="151" t="s">
        <v>1</v>
      </c>
      <c r="F147" s="152" t="s">
        <v>1606</v>
      </c>
      <c r="H147" s="153">
        <v>0.63</v>
      </c>
      <c r="I147" s="154"/>
      <c r="L147" s="149"/>
      <c r="M147" s="155"/>
      <c r="T147" s="156"/>
      <c r="AT147" s="151" t="s">
        <v>601</v>
      </c>
      <c r="AU147" s="151" t="s">
        <v>85</v>
      </c>
      <c r="AV147" s="12" t="s">
        <v>85</v>
      </c>
      <c r="AW147" s="12" t="s">
        <v>31</v>
      </c>
      <c r="AX147" s="12" t="s">
        <v>75</v>
      </c>
      <c r="AY147" s="151" t="s">
        <v>170</v>
      </c>
    </row>
    <row r="148" spans="2:65" s="14" customFormat="1" ht="10.199999999999999">
      <c r="B148" s="173"/>
      <c r="D148" s="150" t="s">
        <v>601</v>
      </c>
      <c r="E148" s="174" t="s">
        <v>1</v>
      </c>
      <c r="F148" s="175" t="s">
        <v>670</v>
      </c>
      <c r="H148" s="176">
        <v>0.89500000000000002</v>
      </c>
      <c r="I148" s="177"/>
      <c r="L148" s="173"/>
      <c r="M148" s="178"/>
      <c r="T148" s="179"/>
      <c r="AT148" s="174" t="s">
        <v>601</v>
      </c>
      <c r="AU148" s="174" t="s">
        <v>85</v>
      </c>
      <c r="AV148" s="14" t="s">
        <v>175</v>
      </c>
      <c r="AW148" s="14" t="s">
        <v>31</v>
      </c>
      <c r="AX148" s="14" t="s">
        <v>83</v>
      </c>
      <c r="AY148" s="174" t="s">
        <v>170</v>
      </c>
    </row>
    <row r="149" spans="2:65" s="1" customFormat="1" ht="24.15" customHeight="1">
      <c r="B149" s="31"/>
      <c r="C149" s="125" t="s">
        <v>206</v>
      </c>
      <c r="D149" s="125" t="s">
        <v>171</v>
      </c>
      <c r="E149" s="126" t="s">
        <v>1607</v>
      </c>
      <c r="F149" s="127" t="s">
        <v>1608</v>
      </c>
      <c r="G149" s="128" t="s">
        <v>606</v>
      </c>
      <c r="H149" s="129">
        <v>80</v>
      </c>
      <c r="I149" s="130"/>
      <c r="J149" s="131">
        <f>ROUND(I149*H149,2)</f>
        <v>0</v>
      </c>
      <c r="K149" s="127" t="s">
        <v>1582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0.105</v>
      </c>
      <c r="R149" s="134">
        <f>Q149*H149</f>
        <v>8.4</v>
      </c>
      <c r="S149" s="134">
        <v>0</v>
      </c>
      <c r="T149" s="135">
        <f>S149*H149</f>
        <v>0</v>
      </c>
      <c r="AR149" s="136" t="s">
        <v>175</v>
      </c>
      <c r="AT149" s="136" t="s">
        <v>171</v>
      </c>
      <c r="AU149" s="136" t="s">
        <v>85</v>
      </c>
      <c r="AY149" s="16" t="s">
        <v>170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83</v>
      </c>
      <c r="BK149" s="137">
        <f>ROUND(I149*H149,2)</f>
        <v>0</v>
      </c>
      <c r="BL149" s="16" t="s">
        <v>175</v>
      </c>
      <c r="BM149" s="136" t="s">
        <v>1609</v>
      </c>
    </row>
    <row r="150" spans="2:65" s="12" customFormat="1" ht="10.199999999999999">
      <c r="B150" s="149"/>
      <c r="D150" s="150" t="s">
        <v>601</v>
      </c>
      <c r="E150" s="151" t="s">
        <v>1</v>
      </c>
      <c r="F150" s="152" t="s">
        <v>1610</v>
      </c>
      <c r="H150" s="153">
        <v>80</v>
      </c>
      <c r="I150" s="154"/>
      <c r="L150" s="149"/>
      <c r="M150" s="155"/>
      <c r="T150" s="156"/>
      <c r="AT150" s="151" t="s">
        <v>601</v>
      </c>
      <c r="AU150" s="151" t="s">
        <v>85</v>
      </c>
      <c r="AV150" s="12" t="s">
        <v>85</v>
      </c>
      <c r="AW150" s="12" t="s">
        <v>31</v>
      </c>
      <c r="AX150" s="12" t="s">
        <v>83</v>
      </c>
      <c r="AY150" s="151" t="s">
        <v>170</v>
      </c>
    </row>
    <row r="151" spans="2:65" s="10" customFormat="1" ht="22.8" customHeight="1">
      <c r="B151" s="115"/>
      <c r="D151" s="116" t="s">
        <v>74</v>
      </c>
      <c r="E151" s="147" t="s">
        <v>199</v>
      </c>
      <c r="F151" s="147" t="s">
        <v>613</v>
      </c>
      <c r="I151" s="118"/>
      <c r="J151" s="148">
        <f>BK151</f>
        <v>0</v>
      </c>
      <c r="L151" s="115"/>
      <c r="M151" s="120"/>
      <c r="P151" s="121">
        <f>SUM(P152:P166)</f>
        <v>0</v>
      </c>
      <c r="R151" s="121">
        <f>SUM(R152:R166)</f>
        <v>1.0000000000000002E-2</v>
      </c>
      <c r="T151" s="122">
        <f>SUM(T152:T166)</f>
        <v>33.988168000000002</v>
      </c>
      <c r="AR151" s="116" t="s">
        <v>83</v>
      </c>
      <c r="AT151" s="123" t="s">
        <v>74</v>
      </c>
      <c r="AU151" s="123" t="s">
        <v>83</v>
      </c>
      <c r="AY151" s="116" t="s">
        <v>170</v>
      </c>
      <c r="BK151" s="124">
        <f>SUM(BK152:BK166)</f>
        <v>0</v>
      </c>
    </row>
    <row r="152" spans="2:65" s="1" customFormat="1" ht="37.799999999999997" customHeight="1">
      <c r="B152" s="31"/>
      <c r="C152" s="125" t="s">
        <v>8</v>
      </c>
      <c r="D152" s="125" t="s">
        <v>171</v>
      </c>
      <c r="E152" s="126" t="s">
        <v>1611</v>
      </c>
      <c r="F152" s="127" t="s">
        <v>1612</v>
      </c>
      <c r="G152" s="128" t="s">
        <v>606</v>
      </c>
      <c r="H152" s="129">
        <v>40</v>
      </c>
      <c r="I152" s="130"/>
      <c r="J152" s="131">
        <f>ROUND(I152*H152,2)</f>
        <v>0</v>
      </c>
      <c r="K152" s="127" t="s">
        <v>1582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2.1000000000000001E-4</v>
      </c>
      <c r="R152" s="134">
        <f>Q152*H152</f>
        <v>8.4000000000000012E-3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85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1613</v>
      </c>
    </row>
    <row r="153" spans="2:65" s="1" customFormat="1" ht="24.15" customHeight="1">
      <c r="B153" s="31"/>
      <c r="C153" s="125" t="s">
        <v>213</v>
      </c>
      <c r="D153" s="125" t="s">
        <v>171</v>
      </c>
      <c r="E153" s="126" t="s">
        <v>1050</v>
      </c>
      <c r="F153" s="127" t="s">
        <v>1051</v>
      </c>
      <c r="G153" s="128" t="s">
        <v>606</v>
      </c>
      <c r="H153" s="129">
        <v>40</v>
      </c>
      <c r="I153" s="130"/>
      <c r="J153" s="131">
        <f>ROUND(I153*H153,2)</f>
        <v>0</v>
      </c>
      <c r="K153" s="127" t="s">
        <v>1582</v>
      </c>
      <c r="L153" s="31"/>
      <c r="M153" s="132" t="s">
        <v>1</v>
      </c>
      <c r="N153" s="133" t="s">
        <v>40</v>
      </c>
      <c r="P153" s="134">
        <f>O153*H153</f>
        <v>0</v>
      </c>
      <c r="Q153" s="134">
        <v>4.0000000000000003E-5</v>
      </c>
      <c r="R153" s="134">
        <f>Q153*H153</f>
        <v>1.6000000000000001E-3</v>
      </c>
      <c r="S153" s="134">
        <v>0</v>
      </c>
      <c r="T153" s="135">
        <f>S153*H153</f>
        <v>0</v>
      </c>
      <c r="AR153" s="136" t="s">
        <v>175</v>
      </c>
      <c r="AT153" s="136" t="s">
        <v>171</v>
      </c>
      <c r="AU153" s="136" t="s">
        <v>85</v>
      </c>
      <c r="AY153" s="16" t="s">
        <v>170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83</v>
      </c>
      <c r="BK153" s="137">
        <f>ROUND(I153*H153,2)</f>
        <v>0</v>
      </c>
      <c r="BL153" s="16" t="s">
        <v>175</v>
      </c>
      <c r="BM153" s="136" t="s">
        <v>1614</v>
      </c>
    </row>
    <row r="154" spans="2:65" s="1" customFormat="1" ht="24.15" customHeight="1">
      <c r="B154" s="31"/>
      <c r="C154" s="125" t="s">
        <v>195</v>
      </c>
      <c r="D154" s="125" t="s">
        <v>171</v>
      </c>
      <c r="E154" s="126" t="s">
        <v>1058</v>
      </c>
      <c r="F154" s="127" t="s">
        <v>1059</v>
      </c>
      <c r="G154" s="128" t="s">
        <v>606</v>
      </c>
      <c r="H154" s="129">
        <v>30.888000000000002</v>
      </c>
      <c r="I154" s="130"/>
      <c r="J154" s="131">
        <f>ROUND(I154*H154,2)</f>
        <v>0</v>
      </c>
      <c r="K154" s="127" t="s">
        <v>1582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0.26100000000000007</v>
      </c>
      <c r="T154" s="135">
        <f>S154*H154</f>
        <v>8.0617680000000025</v>
      </c>
      <c r="AR154" s="136" t="s">
        <v>175</v>
      </c>
      <c r="AT154" s="136" t="s">
        <v>171</v>
      </c>
      <c r="AU154" s="136" t="s">
        <v>85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1615</v>
      </c>
    </row>
    <row r="155" spans="2:65" s="12" customFormat="1" ht="10.199999999999999">
      <c r="B155" s="149"/>
      <c r="D155" s="150" t="s">
        <v>601</v>
      </c>
      <c r="E155" s="151" t="s">
        <v>1</v>
      </c>
      <c r="F155" s="152" t="s">
        <v>1616</v>
      </c>
      <c r="H155" s="153">
        <v>30.888000000000002</v>
      </c>
      <c r="I155" s="154"/>
      <c r="L155" s="149"/>
      <c r="M155" s="155"/>
      <c r="T155" s="156"/>
      <c r="AT155" s="151" t="s">
        <v>601</v>
      </c>
      <c r="AU155" s="151" t="s">
        <v>85</v>
      </c>
      <c r="AV155" s="12" t="s">
        <v>85</v>
      </c>
      <c r="AW155" s="12" t="s">
        <v>31</v>
      </c>
      <c r="AX155" s="12" t="s">
        <v>83</v>
      </c>
      <c r="AY155" s="151" t="s">
        <v>170</v>
      </c>
    </row>
    <row r="156" spans="2:65" s="1" customFormat="1" ht="24.15" customHeight="1">
      <c r="B156" s="31"/>
      <c r="C156" s="125" t="s">
        <v>220</v>
      </c>
      <c r="D156" s="125" t="s">
        <v>171</v>
      </c>
      <c r="E156" s="126" t="s">
        <v>1617</v>
      </c>
      <c r="F156" s="127" t="s">
        <v>1618</v>
      </c>
      <c r="G156" s="128" t="s">
        <v>599</v>
      </c>
      <c r="H156" s="129">
        <v>5.3550000000000004</v>
      </c>
      <c r="I156" s="130"/>
      <c r="J156" s="131">
        <f>ROUND(I156*H156,2)</f>
        <v>0</v>
      </c>
      <c r="K156" s="127" t="s">
        <v>1582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0</v>
      </c>
      <c r="R156" s="134">
        <f>Q156*H156</f>
        <v>0</v>
      </c>
      <c r="S156" s="134">
        <v>1.8</v>
      </c>
      <c r="T156" s="135">
        <f>S156*H156</f>
        <v>9.6390000000000011</v>
      </c>
      <c r="AR156" s="136" t="s">
        <v>175</v>
      </c>
      <c r="AT156" s="136" t="s">
        <v>171</v>
      </c>
      <c r="AU156" s="136" t="s">
        <v>85</v>
      </c>
      <c r="AY156" s="16" t="s">
        <v>170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83</v>
      </c>
      <c r="BK156" s="137">
        <f>ROUND(I156*H156,2)</f>
        <v>0</v>
      </c>
      <c r="BL156" s="16" t="s">
        <v>175</v>
      </c>
      <c r="BM156" s="136" t="s">
        <v>1619</v>
      </c>
    </row>
    <row r="157" spans="2:65" s="12" customFormat="1" ht="10.199999999999999">
      <c r="B157" s="149"/>
      <c r="D157" s="150" t="s">
        <v>601</v>
      </c>
      <c r="E157" s="151" t="s">
        <v>1</v>
      </c>
      <c r="F157" s="152" t="s">
        <v>1620</v>
      </c>
      <c r="H157" s="153">
        <v>5.3550000000000004</v>
      </c>
      <c r="I157" s="154"/>
      <c r="L157" s="149"/>
      <c r="M157" s="155"/>
      <c r="T157" s="156"/>
      <c r="AT157" s="151" t="s">
        <v>601</v>
      </c>
      <c r="AU157" s="151" t="s">
        <v>85</v>
      </c>
      <c r="AV157" s="12" t="s">
        <v>85</v>
      </c>
      <c r="AW157" s="12" t="s">
        <v>31</v>
      </c>
      <c r="AX157" s="12" t="s">
        <v>83</v>
      </c>
      <c r="AY157" s="151" t="s">
        <v>170</v>
      </c>
    </row>
    <row r="158" spans="2:65" s="1" customFormat="1" ht="24.15" customHeight="1">
      <c r="B158" s="31"/>
      <c r="C158" s="125" t="s">
        <v>198</v>
      </c>
      <c r="D158" s="125" t="s">
        <v>171</v>
      </c>
      <c r="E158" s="126" t="s">
        <v>1621</v>
      </c>
      <c r="F158" s="127" t="s">
        <v>1622</v>
      </c>
      <c r="G158" s="128" t="s">
        <v>606</v>
      </c>
      <c r="H158" s="129">
        <v>80</v>
      </c>
      <c r="I158" s="130"/>
      <c r="J158" s="131">
        <f>ROUND(I158*H158,2)</f>
        <v>0</v>
      </c>
      <c r="K158" s="127" t="s">
        <v>1582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0</v>
      </c>
      <c r="R158" s="134">
        <f>Q158*H158</f>
        <v>0</v>
      </c>
      <c r="S158" s="134">
        <v>0.09</v>
      </c>
      <c r="T158" s="135">
        <f>S158*H158</f>
        <v>7.1999999999999993</v>
      </c>
      <c r="AR158" s="136" t="s">
        <v>175</v>
      </c>
      <c r="AT158" s="136" t="s">
        <v>171</v>
      </c>
      <c r="AU158" s="136" t="s">
        <v>85</v>
      </c>
      <c r="AY158" s="16" t="s">
        <v>170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83</v>
      </c>
      <c r="BK158" s="137">
        <f>ROUND(I158*H158,2)</f>
        <v>0</v>
      </c>
      <c r="BL158" s="16" t="s">
        <v>175</v>
      </c>
      <c r="BM158" s="136" t="s">
        <v>1623</v>
      </c>
    </row>
    <row r="159" spans="2:65" s="12" customFormat="1" ht="10.199999999999999">
      <c r="B159" s="149"/>
      <c r="D159" s="150" t="s">
        <v>601</v>
      </c>
      <c r="E159" s="151" t="s">
        <v>1</v>
      </c>
      <c r="F159" s="152" t="s">
        <v>1624</v>
      </c>
      <c r="H159" s="153">
        <v>80</v>
      </c>
      <c r="I159" s="154"/>
      <c r="L159" s="149"/>
      <c r="M159" s="155"/>
      <c r="T159" s="156"/>
      <c r="AT159" s="151" t="s">
        <v>601</v>
      </c>
      <c r="AU159" s="151" t="s">
        <v>85</v>
      </c>
      <c r="AV159" s="12" t="s">
        <v>85</v>
      </c>
      <c r="AW159" s="12" t="s">
        <v>31</v>
      </c>
      <c r="AX159" s="12" t="s">
        <v>83</v>
      </c>
      <c r="AY159" s="151" t="s">
        <v>170</v>
      </c>
    </row>
    <row r="160" spans="2:65" s="1" customFormat="1" ht="21.75" customHeight="1">
      <c r="B160" s="31"/>
      <c r="C160" s="125" t="s">
        <v>227</v>
      </c>
      <c r="D160" s="125" t="s">
        <v>171</v>
      </c>
      <c r="E160" s="126" t="s">
        <v>1080</v>
      </c>
      <c r="F160" s="127" t="s">
        <v>1081</v>
      </c>
      <c r="G160" s="128" t="s">
        <v>606</v>
      </c>
      <c r="H160" s="129">
        <v>6.4</v>
      </c>
      <c r="I160" s="130"/>
      <c r="J160" s="131">
        <f>ROUND(I160*H160,2)</f>
        <v>0</v>
      </c>
      <c r="K160" s="127" t="s">
        <v>1582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7.5999999999999998E-2</v>
      </c>
      <c r="T160" s="135">
        <f>S160*H160</f>
        <v>0.4864</v>
      </c>
      <c r="AR160" s="136" t="s">
        <v>175</v>
      </c>
      <c r="AT160" s="136" t="s">
        <v>171</v>
      </c>
      <c r="AU160" s="136" t="s">
        <v>85</v>
      </c>
      <c r="AY160" s="16" t="s">
        <v>170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83</v>
      </c>
      <c r="BK160" s="137">
        <f>ROUND(I160*H160,2)</f>
        <v>0</v>
      </c>
      <c r="BL160" s="16" t="s">
        <v>175</v>
      </c>
      <c r="BM160" s="136" t="s">
        <v>1625</v>
      </c>
    </row>
    <row r="161" spans="2:65" s="12" customFormat="1" ht="10.199999999999999">
      <c r="B161" s="149"/>
      <c r="D161" s="150" t="s">
        <v>601</v>
      </c>
      <c r="E161" s="151" t="s">
        <v>1</v>
      </c>
      <c r="F161" s="152" t="s">
        <v>1626</v>
      </c>
      <c r="H161" s="153">
        <v>6.4</v>
      </c>
      <c r="I161" s="154"/>
      <c r="L161" s="149"/>
      <c r="M161" s="155"/>
      <c r="T161" s="156"/>
      <c r="AT161" s="151" t="s">
        <v>601</v>
      </c>
      <c r="AU161" s="151" t="s">
        <v>85</v>
      </c>
      <c r="AV161" s="12" t="s">
        <v>85</v>
      </c>
      <c r="AW161" s="12" t="s">
        <v>31</v>
      </c>
      <c r="AX161" s="12" t="s">
        <v>83</v>
      </c>
      <c r="AY161" s="151" t="s">
        <v>170</v>
      </c>
    </row>
    <row r="162" spans="2:65" s="1" customFormat="1" ht="37.799999999999997" customHeight="1">
      <c r="B162" s="31"/>
      <c r="C162" s="125" t="s">
        <v>202</v>
      </c>
      <c r="D162" s="125" t="s">
        <v>171</v>
      </c>
      <c r="E162" s="126" t="s">
        <v>1627</v>
      </c>
      <c r="F162" s="127" t="s">
        <v>1628</v>
      </c>
      <c r="G162" s="128" t="s">
        <v>606</v>
      </c>
      <c r="H162" s="129">
        <v>40</v>
      </c>
      <c r="I162" s="130"/>
      <c r="J162" s="131">
        <f>ROUND(I162*H162,2)</f>
        <v>0</v>
      </c>
      <c r="K162" s="127" t="s">
        <v>1582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0</v>
      </c>
      <c r="R162" s="134">
        <f>Q162*H162</f>
        <v>0</v>
      </c>
      <c r="S162" s="134">
        <v>0.05</v>
      </c>
      <c r="T162" s="135">
        <f>S162*H162</f>
        <v>2</v>
      </c>
      <c r="AR162" s="136" t="s">
        <v>175</v>
      </c>
      <c r="AT162" s="136" t="s">
        <v>171</v>
      </c>
      <c r="AU162" s="136" t="s">
        <v>85</v>
      </c>
      <c r="AY162" s="16" t="s">
        <v>170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83</v>
      </c>
      <c r="BK162" s="137">
        <f>ROUND(I162*H162,2)</f>
        <v>0</v>
      </c>
      <c r="BL162" s="16" t="s">
        <v>175</v>
      </c>
      <c r="BM162" s="136" t="s">
        <v>1629</v>
      </c>
    </row>
    <row r="163" spans="2:65" s="12" customFormat="1" ht="10.199999999999999">
      <c r="B163" s="149"/>
      <c r="D163" s="150" t="s">
        <v>601</v>
      </c>
      <c r="E163" s="151" t="s">
        <v>1</v>
      </c>
      <c r="F163" s="152" t="s">
        <v>1630</v>
      </c>
      <c r="H163" s="153">
        <v>40</v>
      </c>
      <c r="I163" s="154"/>
      <c r="L163" s="149"/>
      <c r="M163" s="155"/>
      <c r="T163" s="156"/>
      <c r="AT163" s="151" t="s">
        <v>601</v>
      </c>
      <c r="AU163" s="151" t="s">
        <v>85</v>
      </c>
      <c r="AV163" s="12" t="s">
        <v>85</v>
      </c>
      <c r="AW163" s="12" t="s">
        <v>31</v>
      </c>
      <c r="AX163" s="12" t="s">
        <v>83</v>
      </c>
      <c r="AY163" s="151" t="s">
        <v>170</v>
      </c>
    </row>
    <row r="164" spans="2:65" s="1" customFormat="1" ht="37.799999999999997" customHeight="1">
      <c r="B164" s="31"/>
      <c r="C164" s="125" t="s">
        <v>234</v>
      </c>
      <c r="D164" s="125" t="s">
        <v>171</v>
      </c>
      <c r="E164" s="126" t="s">
        <v>1099</v>
      </c>
      <c r="F164" s="127" t="s">
        <v>1100</v>
      </c>
      <c r="G164" s="128" t="s">
        <v>606</v>
      </c>
      <c r="H164" s="129">
        <v>143.5</v>
      </c>
      <c r="I164" s="130"/>
      <c r="J164" s="131">
        <f>ROUND(I164*H164,2)</f>
        <v>0</v>
      </c>
      <c r="K164" s="127" t="s">
        <v>1582</v>
      </c>
      <c r="L164" s="31"/>
      <c r="M164" s="132" t="s">
        <v>1</v>
      </c>
      <c r="N164" s="133" t="s">
        <v>40</v>
      </c>
      <c r="P164" s="134">
        <f>O164*H164</f>
        <v>0</v>
      </c>
      <c r="Q164" s="134">
        <v>0</v>
      </c>
      <c r="R164" s="134">
        <f>Q164*H164</f>
        <v>0</v>
      </c>
      <c r="S164" s="134">
        <v>4.5999999999999999E-2</v>
      </c>
      <c r="T164" s="135">
        <f>S164*H164</f>
        <v>6.601</v>
      </c>
      <c r="AR164" s="136" t="s">
        <v>175</v>
      </c>
      <c r="AT164" s="136" t="s">
        <v>171</v>
      </c>
      <c r="AU164" s="136" t="s">
        <v>85</v>
      </c>
      <c r="AY164" s="16" t="s">
        <v>170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6" t="s">
        <v>83</v>
      </c>
      <c r="BK164" s="137">
        <f>ROUND(I164*H164,2)</f>
        <v>0</v>
      </c>
      <c r="BL164" s="16" t="s">
        <v>175</v>
      </c>
      <c r="BM164" s="136" t="s">
        <v>1631</v>
      </c>
    </row>
    <row r="165" spans="2:65" s="12" customFormat="1" ht="10.199999999999999">
      <c r="B165" s="149"/>
      <c r="D165" s="150" t="s">
        <v>601</v>
      </c>
      <c r="E165" s="151" t="s">
        <v>1</v>
      </c>
      <c r="F165" s="152" t="s">
        <v>1596</v>
      </c>
      <c r="H165" s="153">
        <v>143.5</v>
      </c>
      <c r="I165" s="154"/>
      <c r="L165" s="149"/>
      <c r="M165" s="155"/>
      <c r="T165" s="156"/>
      <c r="AT165" s="151" t="s">
        <v>601</v>
      </c>
      <c r="AU165" s="151" t="s">
        <v>85</v>
      </c>
      <c r="AV165" s="12" t="s">
        <v>85</v>
      </c>
      <c r="AW165" s="12" t="s">
        <v>31</v>
      </c>
      <c r="AX165" s="12" t="s">
        <v>83</v>
      </c>
      <c r="AY165" s="151" t="s">
        <v>170</v>
      </c>
    </row>
    <row r="166" spans="2:65" s="1" customFormat="1" ht="16.5" customHeight="1">
      <c r="B166" s="31"/>
      <c r="C166" s="125" t="s">
        <v>205</v>
      </c>
      <c r="D166" s="125" t="s">
        <v>171</v>
      </c>
      <c r="E166" s="126" t="s">
        <v>1632</v>
      </c>
      <c r="F166" s="127" t="s">
        <v>1633</v>
      </c>
      <c r="G166" s="128" t="s">
        <v>594</v>
      </c>
      <c r="H166" s="129">
        <v>1</v>
      </c>
      <c r="I166" s="130"/>
      <c r="J166" s="131">
        <f>ROUND(I166*H166,2)</f>
        <v>0</v>
      </c>
      <c r="K166" s="127" t="s">
        <v>1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175</v>
      </c>
      <c r="AT166" s="136" t="s">
        <v>171</v>
      </c>
      <c r="AU166" s="136" t="s">
        <v>85</v>
      </c>
      <c r="AY166" s="16" t="s">
        <v>170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83</v>
      </c>
      <c r="BK166" s="137">
        <f>ROUND(I166*H166,2)</f>
        <v>0</v>
      </c>
      <c r="BL166" s="16" t="s">
        <v>175</v>
      </c>
      <c r="BM166" s="136" t="s">
        <v>1634</v>
      </c>
    </row>
    <row r="167" spans="2:65" s="10" customFormat="1" ht="22.8" customHeight="1">
      <c r="B167" s="115"/>
      <c r="D167" s="116" t="s">
        <v>74</v>
      </c>
      <c r="E167" s="147" t="s">
        <v>627</v>
      </c>
      <c r="F167" s="147" t="s">
        <v>628</v>
      </c>
      <c r="I167" s="118"/>
      <c r="J167" s="148">
        <f>BK167</f>
        <v>0</v>
      </c>
      <c r="L167" s="115"/>
      <c r="M167" s="120"/>
      <c r="P167" s="121">
        <f>SUM(P168:P175)</f>
        <v>0</v>
      </c>
      <c r="R167" s="121">
        <f>SUM(R168:R175)</f>
        <v>0</v>
      </c>
      <c r="T167" s="122">
        <f>SUM(T168:T175)</f>
        <v>0</v>
      </c>
      <c r="AR167" s="116" t="s">
        <v>83</v>
      </c>
      <c r="AT167" s="123" t="s">
        <v>74</v>
      </c>
      <c r="AU167" s="123" t="s">
        <v>83</v>
      </c>
      <c r="AY167" s="116" t="s">
        <v>170</v>
      </c>
      <c r="BK167" s="124">
        <f>SUM(BK168:BK175)</f>
        <v>0</v>
      </c>
    </row>
    <row r="168" spans="2:65" s="1" customFormat="1" ht="24.15" customHeight="1">
      <c r="B168" s="31"/>
      <c r="C168" s="125" t="s">
        <v>7</v>
      </c>
      <c r="D168" s="125" t="s">
        <v>171</v>
      </c>
      <c r="E168" s="126" t="s">
        <v>629</v>
      </c>
      <c r="F168" s="127" t="s">
        <v>630</v>
      </c>
      <c r="G168" s="128" t="s">
        <v>631</v>
      </c>
      <c r="H168" s="129">
        <v>34.393000000000001</v>
      </c>
      <c r="I168" s="130"/>
      <c r="J168" s="131">
        <f>ROUND(I168*H168,2)</f>
        <v>0</v>
      </c>
      <c r="K168" s="127" t="s">
        <v>1582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175</v>
      </c>
      <c r="AT168" s="136" t="s">
        <v>171</v>
      </c>
      <c r="AU168" s="136" t="s">
        <v>85</v>
      </c>
      <c r="AY168" s="16" t="s">
        <v>170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83</v>
      </c>
      <c r="BK168" s="137">
        <f>ROUND(I168*H168,2)</f>
        <v>0</v>
      </c>
      <c r="BL168" s="16" t="s">
        <v>175</v>
      </c>
      <c r="BM168" s="136" t="s">
        <v>1635</v>
      </c>
    </row>
    <row r="169" spans="2:65" s="1" customFormat="1" ht="33" customHeight="1">
      <c r="B169" s="31"/>
      <c r="C169" s="125" t="s">
        <v>209</v>
      </c>
      <c r="D169" s="125" t="s">
        <v>171</v>
      </c>
      <c r="E169" s="126" t="s">
        <v>634</v>
      </c>
      <c r="F169" s="127" t="s">
        <v>635</v>
      </c>
      <c r="G169" s="128" t="s">
        <v>631</v>
      </c>
      <c r="H169" s="129">
        <v>343.93</v>
      </c>
      <c r="I169" s="130"/>
      <c r="J169" s="131">
        <f>ROUND(I169*H169,2)</f>
        <v>0</v>
      </c>
      <c r="K169" s="127" t="s">
        <v>1582</v>
      </c>
      <c r="L169" s="31"/>
      <c r="M169" s="132" t="s">
        <v>1</v>
      </c>
      <c r="N169" s="133" t="s">
        <v>40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175</v>
      </c>
      <c r="AT169" s="136" t="s">
        <v>171</v>
      </c>
      <c r="AU169" s="136" t="s">
        <v>85</v>
      </c>
      <c r="AY169" s="16" t="s">
        <v>170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6" t="s">
        <v>83</v>
      </c>
      <c r="BK169" s="137">
        <f>ROUND(I169*H169,2)</f>
        <v>0</v>
      </c>
      <c r="BL169" s="16" t="s">
        <v>175</v>
      </c>
      <c r="BM169" s="136" t="s">
        <v>1636</v>
      </c>
    </row>
    <row r="170" spans="2:65" s="12" customFormat="1" ht="10.199999999999999">
      <c r="B170" s="149"/>
      <c r="D170" s="150" t="s">
        <v>601</v>
      </c>
      <c r="F170" s="152" t="s">
        <v>1637</v>
      </c>
      <c r="H170" s="153">
        <v>343.93</v>
      </c>
      <c r="I170" s="154"/>
      <c r="L170" s="149"/>
      <c r="M170" s="155"/>
      <c r="T170" s="156"/>
      <c r="AT170" s="151" t="s">
        <v>601</v>
      </c>
      <c r="AU170" s="151" t="s">
        <v>85</v>
      </c>
      <c r="AV170" s="12" t="s">
        <v>85</v>
      </c>
      <c r="AW170" s="12" t="s">
        <v>4</v>
      </c>
      <c r="AX170" s="12" t="s">
        <v>83</v>
      </c>
      <c r="AY170" s="151" t="s">
        <v>170</v>
      </c>
    </row>
    <row r="171" spans="2:65" s="1" customFormat="1" ht="24.15" customHeight="1">
      <c r="B171" s="31"/>
      <c r="C171" s="125" t="s">
        <v>247</v>
      </c>
      <c r="D171" s="125" t="s">
        <v>171</v>
      </c>
      <c r="E171" s="126" t="s">
        <v>638</v>
      </c>
      <c r="F171" s="127" t="s">
        <v>639</v>
      </c>
      <c r="G171" s="128" t="s">
        <v>631</v>
      </c>
      <c r="H171" s="129">
        <v>34.393000000000001</v>
      </c>
      <c r="I171" s="130"/>
      <c r="J171" s="131">
        <f>ROUND(I171*H171,2)</f>
        <v>0</v>
      </c>
      <c r="K171" s="127" t="s">
        <v>1582</v>
      </c>
      <c r="L171" s="31"/>
      <c r="M171" s="132" t="s">
        <v>1</v>
      </c>
      <c r="N171" s="133" t="s">
        <v>40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175</v>
      </c>
      <c r="AT171" s="136" t="s">
        <v>171</v>
      </c>
      <c r="AU171" s="136" t="s">
        <v>85</v>
      </c>
      <c r="AY171" s="16" t="s">
        <v>170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6" t="s">
        <v>83</v>
      </c>
      <c r="BK171" s="137">
        <f>ROUND(I171*H171,2)</f>
        <v>0</v>
      </c>
      <c r="BL171" s="16" t="s">
        <v>175</v>
      </c>
      <c r="BM171" s="136" t="s">
        <v>1638</v>
      </c>
    </row>
    <row r="172" spans="2:65" s="1" customFormat="1" ht="24.15" customHeight="1">
      <c r="B172" s="31"/>
      <c r="C172" s="125" t="s">
        <v>212</v>
      </c>
      <c r="D172" s="125" t="s">
        <v>171</v>
      </c>
      <c r="E172" s="126" t="s">
        <v>641</v>
      </c>
      <c r="F172" s="127" t="s">
        <v>642</v>
      </c>
      <c r="G172" s="128" t="s">
        <v>631</v>
      </c>
      <c r="H172" s="129">
        <v>653.46699999999998</v>
      </c>
      <c r="I172" s="130"/>
      <c r="J172" s="131">
        <f>ROUND(I172*H172,2)</f>
        <v>0</v>
      </c>
      <c r="K172" s="127" t="s">
        <v>1582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175</v>
      </c>
      <c r="AT172" s="136" t="s">
        <v>171</v>
      </c>
      <c r="AU172" s="136" t="s">
        <v>85</v>
      </c>
      <c r="AY172" s="16" t="s">
        <v>170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83</v>
      </c>
      <c r="BK172" s="137">
        <f>ROUND(I172*H172,2)</f>
        <v>0</v>
      </c>
      <c r="BL172" s="16" t="s">
        <v>175</v>
      </c>
      <c r="BM172" s="136" t="s">
        <v>1639</v>
      </c>
    </row>
    <row r="173" spans="2:65" s="12" customFormat="1" ht="10.199999999999999">
      <c r="B173" s="149"/>
      <c r="D173" s="150" t="s">
        <v>601</v>
      </c>
      <c r="F173" s="152" t="s">
        <v>1640</v>
      </c>
      <c r="H173" s="153">
        <v>653.46699999999998</v>
      </c>
      <c r="I173" s="154"/>
      <c r="L173" s="149"/>
      <c r="M173" s="155"/>
      <c r="T173" s="156"/>
      <c r="AT173" s="151" t="s">
        <v>601</v>
      </c>
      <c r="AU173" s="151" t="s">
        <v>85</v>
      </c>
      <c r="AV173" s="12" t="s">
        <v>85</v>
      </c>
      <c r="AW173" s="12" t="s">
        <v>4</v>
      </c>
      <c r="AX173" s="12" t="s">
        <v>83</v>
      </c>
      <c r="AY173" s="151" t="s">
        <v>170</v>
      </c>
    </row>
    <row r="174" spans="2:65" s="1" customFormat="1" ht="33" customHeight="1">
      <c r="B174" s="31"/>
      <c r="C174" s="125" t="s">
        <v>254</v>
      </c>
      <c r="D174" s="125" t="s">
        <v>171</v>
      </c>
      <c r="E174" s="126" t="s">
        <v>645</v>
      </c>
      <c r="F174" s="127" t="s">
        <v>646</v>
      </c>
      <c r="G174" s="128" t="s">
        <v>631</v>
      </c>
      <c r="H174" s="129">
        <v>34.140999999999998</v>
      </c>
      <c r="I174" s="130"/>
      <c r="J174" s="131">
        <f>ROUND(I174*H174,2)</f>
        <v>0</v>
      </c>
      <c r="K174" s="127" t="s">
        <v>1582</v>
      </c>
      <c r="L174" s="31"/>
      <c r="M174" s="132" t="s">
        <v>1</v>
      </c>
      <c r="N174" s="133" t="s">
        <v>40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175</v>
      </c>
      <c r="AT174" s="136" t="s">
        <v>171</v>
      </c>
      <c r="AU174" s="136" t="s">
        <v>85</v>
      </c>
      <c r="AY174" s="16" t="s">
        <v>170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83</v>
      </c>
      <c r="BK174" s="137">
        <f>ROUND(I174*H174,2)</f>
        <v>0</v>
      </c>
      <c r="BL174" s="16" t="s">
        <v>175</v>
      </c>
      <c r="BM174" s="136" t="s">
        <v>1641</v>
      </c>
    </row>
    <row r="175" spans="2:65" s="1" customFormat="1" ht="37.799999999999997" customHeight="1">
      <c r="B175" s="31"/>
      <c r="C175" s="125" t="s">
        <v>216</v>
      </c>
      <c r="D175" s="125" t="s">
        <v>171</v>
      </c>
      <c r="E175" s="126" t="s">
        <v>1642</v>
      </c>
      <c r="F175" s="127" t="s">
        <v>1643</v>
      </c>
      <c r="G175" s="128" t="s">
        <v>631</v>
      </c>
      <c r="H175" s="129">
        <v>0.252</v>
      </c>
      <c r="I175" s="130"/>
      <c r="J175" s="131">
        <f>ROUND(I175*H175,2)</f>
        <v>0</v>
      </c>
      <c r="K175" s="127" t="s">
        <v>1582</v>
      </c>
      <c r="L175" s="31"/>
      <c r="M175" s="132" t="s">
        <v>1</v>
      </c>
      <c r="N175" s="133" t="s">
        <v>40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175</v>
      </c>
      <c r="AT175" s="136" t="s">
        <v>171</v>
      </c>
      <c r="AU175" s="136" t="s">
        <v>85</v>
      </c>
      <c r="AY175" s="16" t="s">
        <v>170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6" t="s">
        <v>83</v>
      </c>
      <c r="BK175" s="137">
        <f>ROUND(I175*H175,2)</f>
        <v>0</v>
      </c>
      <c r="BL175" s="16" t="s">
        <v>175</v>
      </c>
      <c r="BM175" s="136" t="s">
        <v>1644</v>
      </c>
    </row>
    <row r="176" spans="2:65" s="10" customFormat="1" ht="22.8" customHeight="1">
      <c r="B176" s="115"/>
      <c r="D176" s="116" t="s">
        <v>74</v>
      </c>
      <c r="E176" s="147" t="s">
        <v>648</v>
      </c>
      <c r="F176" s="147" t="s">
        <v>649</v>
      </c>
      <c r="I176" s="118"/>
      <c r="J176" s="148">
        <f>BK176</f>
        <v>0</v>
      </c>
      <c r="L176" s="115"/>
      <c r="M176" s="120"/>
      <c r="P176" s="121">
        <f>SUM(P177:P178)</f>
        <v>0</v>
      </c>
      <c r="R176" s="121">
        <f>SUM(R177:R178)</f>
        <v>0</v>
      </c>
      <c r="T176" s="122">
        <f>SUM(T177:T178)</f>
        <v>0</v>
      </c>
      <c r="AR176" s="116" t="s">
        <v>83</v>
      </c>
      <c r="AT176" s="123" t="s">
        <v>74</v>
      </c>
      <c r="AU176" s="123" t="s">
        <v>83</v>
      </c>
      <c r="AY176" s="116" t="s">
        <v>170</v>
      </c>
      <c r="BK176" s="124">
        <f>SUM(BK177:BK178)</f>
        <v>0</v>
      </c>
    </row>
    <row r="177" spans="2:65" s="1" customFormat="1" ht="21.75" customHeight="1">
      <c r="B177" s="31"/>
      <c r="C177" s="125" t="s">
        <v>261</v>
      </c>
      <c r="D177" s="125" t="s">
        <v>171</v>
      </c>
      <c r="E177" s="126" t="s">
        <v>1133</v>
      </c>
      <c r="F177" s="127" t="s">
        <v>1134</v>
      </c>
      <c r="G177" s="128" t="s">
        <v>631</v>
      </c>
      <c r="H177" s="129">
        <v>24.204999999999998</v>
      </c>
      <c r="I177" s="130"/>
      <c r="J177" s="131">
        <f>ROUND(I177*H177,2)</f>
        <v>0</v>
      </c>
      <c r="K177" s="127" t="s">
        <v>1582</v>
      </c>
      <c r="L177" s="31"/>
      <c r="M177" s="132" t="s">
        <v>1</v>
      </c>
      <c r="N177" s="133" t="s">
        <v>40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175</v>
      </c>
      <c r="AT177" s="136" t="s">
        <v>171</v>
      </c>
      <c r="AU177" s="136" t="s">
        <v>85</v>
      </c>
      <c r="AY177" s="16" t="s">
        <v>170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6" t="s">
        <v>83</v>
      </c>
      <c r="BK177" s="137">
        <f>ROUND(I177*H177,2)</f>
        <v>0</v>
      </c>
      <c r="BL177" s="16" t="s">
        <v>175</v>
      </c>
      <c r="BM177" s="136" t="s">
        <v>1645</v>
      </c>
    </row>
    <row r="178" spans="2:65" s="1" customFormat="1" ht="24.15" customHeight="1">
      <c r="B178" s="31"/>
      <c r="C178" s="125" t="s">
        <v>219</v>
      </c>
      <c r="D178" s="125" t="s">
        <v>171</v>
      </c>
      <c r="E178" s="126" t="s">
        <v>1136</v>
      </c>
      <c r="F178" s="127" t="s">
        <v>1137</v>
      </c>
      <c r="G178" s="128" t="s">
        <v>631</v>
      </c>
      <c r="H178" s="129">
        <v>24.204999999999998</v>
      </c>
      <c r="I178" s="130"/>
      <c r="J178" s="131">
        <f>ROUND(I178*H178,2)</f>
        <v>0</v>
      </c>
      <c r="K178" s="127" t="s">
        <v>1582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175</v>
      </c>
      <c r="AT178" s="136" t="s">
        <v>171</v>
      </c>
      <c r="AU178" s="136" t="s">
        <v>85</v>
      </c>
      <c r="AY178" s="16" t="s">
        <v>170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83</v>
      </c>
      <c r="BK178" s="137">
        <f>ROUND(I178*H178,2)</f>
        <v>0</v>
      </c>
      <c r="BL178" s="16" t="s">
        <v>175</v>
      </c>
      <c r="BM178" s="136" t="s">
        <v>1646</v>
      </c>
    </row>
    <row r="179" spans="2:65" s="10" customFormat="1" ht="25.9" customHeight="1">
      <c r="B179" s="115"/>
      <c r="D179" s="116" t="s">
        <v>74</v>
      </c>
      <c r="E179" s="117" t="s">
        <v>653</v>
      </c>
      <c r="F179" s="117" t="s">
        <v>654</v>
      </c>
      <c r="I179" s="118"/>
      <c r="J179" s="119">
        <f>BK179</f>
        <v>0</v>
      </c>
      <c r="L179" s="115"/>
      <c r="M179" s="120"/>
      <c r="P179" s="121">
        <f>P180+P183+P190+P193+P209</f>
        <v>0</v>
      </c>
      <c r="R179" s="121">
        <f>R180+R183+R190+R193+R209</f>
        <v>0.3982</v>
      </c>
      <c r="T179" s="122">
        <f>T180+T183+T190+T193+T209</f>
        <v>0.40511000000000003</v>
      </c>
      <c r="AR179" s="116" t="s">
        <v>85</v>
      </c>
      <c r="AT179" s="123" t="s">
        <v>74</v>
      </c>
      <c r="AU179" s="123" t="s">
        <v>75</v>
      </c>
      <c r="AY179" s="116" t="s">
        <v>170</v>
      </c>
      <c r="BK179" s="124">
        <f>BK180+BK183+BK190+BK193+BK209</f>
        <v>0</v>
      </c>
    </row>
    <row r="180" spans="2:65" s="10" customFormat="1" ht="22.8" customHeight="1">
      <c r="B180" s="115"/>
      <c r="D180" s="116" t="s">
        <v>74</v>
      </c>
      <c r="E180" s="147" t="s">
        <v>797</v>
      </c>
      <c r="F180" s="147" t="s">
        <v>798</v>
      </c>
      <c r="I180" s="118"/>
      <c r="J180" s="148">
        <f>BK180</f>
        <v>0</v>
      </c>
      <c r="L180" s="115"/>
      <c r="M180" s="120"/>
      <c r="P180" s="121">
        <f>SUM(P181:P182)</f>
        <v>0</v>
      </c>
      <c r="R180" s="121">
        <f>SUM(R181:R182)</f>
        <v>0</v>
      </c>
      <c r="T180" s="122">
        <f>SUM(T181:T182)</f>
        <v>1.9460000000000002E-2</v>
      </c>
      <c r="AR180" s="116" t="s">
        <v>85</v>
      </c>
      <c r="AT180" s="123" t="s">
        <v>74</v>
      </c>
      <c r="AU180" s="123" t="s">
        <v>83</v>
      </c>
      <c r="AY180" s="116" t="s">
        <v>170</v>
      </c>
      <c r="BK180" s="124">
        <f>SUM(BK181:BK182)</f>
        <v>0</v>
      </c>
    </row>
    <row r="181" spans="2:65" s="1" customFormat="1" ht="16.5" customHeight="1">
      <c r="B181" s="31"/>
      <c r="C181" s="125" t="s">
        <v>266</v>
      </c>
      <c r="D181" s="125" t="s">
        <v>171</v>
      </c>
      <c r="E181" s="126" t="s">
        <v>817</v>
      </c>
      <c r="F181" s="127" t="s">
        <v>818</v>
      </c>
      <c r="G181" s="128" t="s">
        <v>566</v>
      </c>
      <c r="H181" s="129">
        <v>1</v>
      </c>
      <c r="I181" s="130"/>
      <c r="J181" s="131">
        <f>ROUND(I181*H181,2)</f>
        <v>0</v>
      </c>
      <c r="K181" s="127" t="s">
        <v>1582</v>
      </c>
      <c r="L181" s="31"/>
      <c r="M181" s="132" t="s">
        <v>1</v>
      </c>
      <c r="N181" s="133" t="s">
        <v>40</v>
      </c>
      <c r="P181" s="134">
        <f>O181*H181</f>
        <v>0</v>
      </c>
      <c r="Q181" s="134">
        <v>0</v>
      </c>
      <c r="R181" s="134">
        <f>Q181*H181</f>
        <v>0</v>
      </c>
      <c r="S181" s="134">
        <v>1.9460000000000002E-2</v>
      </c>
      <c r="T181" s="135">
        <f>S181*H181</f>
        <v>1.9460000000000002E-2</v>
      </c>
      <c r="AR181" s="136" t="s">
        <v>198</v>
      </c>
      <c r="AT181" s="136" t="s">
        <v>171</v>
      </c>
      <c r="AU181" s="136" t="s">
        <v>85</v>
      </c>
      <c r="AY181" s="16" t="s">
        <v>170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83</v>
      </c>
      <c r="BK181" s="137">
        <f>ROUND(I181*H181,2)</f>
        <v>0</v>
      </c>
      <c r="BL181" s="16" t="s">
        <v>198</v>
      </c>
      <c r="BM181" s="136" t="s">
        <v>1647</v>
      </c>
    </row>
    <row r="182" spans="2:65" s="1" customFormat="1" ht="16.5" customHeight="1">
      <c r="B182" s="31"/>
      <c r="C182" s="125" t="s">
        <v>223</v>
      </c>
      <c r="D182" s="125" t="s">
        <v>171</v>
      </c>
      <c r="E182" s="126" t="s">
        <v>1648</v>
      </c>
      <c r="F182" s="127" t="s">
        <v>1649</v>
      </c>
      <c r="G182" s="128" t="s">
        <v>566</v>
      </c>
      <c r="H182" s="129">
        <v>1</v>
      </c>
      <c r="I182" s="130"/>
      <c r="J182" s="131">
        <f>ROUND(I182*H182,2)</f>
        <v>0</v>
      </c>
      <c r="K182" s="127" t="s">
        <v>1</v>
      </c>
      <c r="L182" s="31"/>
      <c r="M182" s="132" t="s">
        <v>1</v>
      </c>
      <c r="N182" s="133" t="s">
        <v>40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198</v>
      </c>
      <c r="AT182" s="136" t="s">
        <v>171</v>
      </c>
      <c r="AU182" s="136" t="s">
        <v>85</v>
      </c>
      <c r="AY182" s="16" t="s">
        <v>170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6" t="s">
        <v>83</v>
      </c>
      <c r="BK182" s="137">
        <f>ROUND(I182*H182,2)</f>
        <v>0</v>
      </c>
      <c r="BL182" s="16" t="s">
        <v>198</v>
      </c>
      <c r="BM182" s="136" t="s">
        <v>1650</v>
      </c>
    </row>
    <row r="183" spans="2:65" s="10" customFormat="1" ht="22.8" customHeight="1">
      <c r="B183" s="115"/>
      <c r="D183" s="116" t="s">
        <v>74</v>
      </c>
      <c r="E183" s="147" t="s">
        <v>1231</v>
      </c>
      <c r="F183" s="147" t="s">
        <v>1232</v>
      </c>
      <c r="I183" s="118"/>
      <c r="J183" s="148">
        <f>BK183</f>
        <v>0</v>
      </c>
      <c r="L183" s="115"/>
      <c r="M183" s="120"/>
      <c r="P183" s="121">
        <f>SUM(P184:P189)</f>
        <v>0</v>
      </c>
      <c r="R183" s="121">
        <f>SUM(R184:R189)</f>
        <v>0</v>
      </c>
      <c r="T183" s="122">
        <f>SUM(T184:T189)</f>
        <v>9.6000000000000002E-2</v>
      </c>
      <c r="AR183" s="116" t="s">
        <v>85</v>
      </c>
      <c r="AT183" s="123" t="s">
        <v>74</v>
      </c>
      <c r="AU183" s="123" t="s">
        <v>83</v>
      </c>
      <c r="AY183" s="116" t="s">
        <v>170</v>
      </c>
      <c r="BK183" s="124">
        <f>SUM(BK184:BK189)</f>
        <v>0</v>
      </c>
    </row>
    <row r="184" spans="2:65" s="1" customFormat="1" ht="24.15" customHeight="1">
      <c r="B184" s="31"/>
      <c r="C184" s="125" t="s">
        <v>271</v>
      </c>
      <c r="D184" s="125" t="s">
        <v>171</v>
      </c>
      <c r="E184" s="126" t="s">
        <v>1651</v>
      </c>
      <c r="F184" s="127" t="s">
        <v>1652</v>
      </c>
      <c r="G184" s="128" t="s">
        <v>594</v>
      </c>
      <c r="H184" s="129">
        <v>4</v>
      </c>
      <c r="I184" s="130"/>
      <c r="J184" s="131">
        <f>ROUND(I184*H184,2)</f>
        <v>0</v>
      </c>
      <c r="K184" s="127" t="s">
        <v>1582</v>
      </c>
      <c r="L184" s="31"/>
      <c r="M184" s="132" t="s">
        <v>1</v>
      </c>
      <c r="N184" s="133" t="s">
        <v>40</v>
      </c>
      <c r="P184" s="134">
        <f>O184*H184</f>
        <v>0</v>
      </c>
      <c r="Q184" s="134">
        <v>0</v>
      </c>
      <c r="R184" s="134">
        <f>Q184*H184</f>
        <v>0</v>
      </c>
      <c r="S184" s="134">
        <v>2.4E-2</v>
      </c>
      <c r="T184" s="135">
        <f>S184*H184</f>
        <v>9.6000000000000002E-2</v>
      </c>
      <c r="AR184" s="136" t="s">
        <v>198</v>
      </c>
      <c r="AT184" s="136" t="s">
        <v>171</v>
      </c>
      <c r="AU184" s="136" t="s">
        <v>85</v>
      </c>
      <c r="AY184" s="16" t="s">
        <v>170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6" t="s">
        <v>83</v>
      </c>
      <c r="BK184" s="137">
        <f>ROUND(I184*H184,2)</f>
        <v>0</v>
      </c>
      <c r="BL184" s="16" t="s">
        <v>198</v>
      </c>
      <c r="BM184" s="136" t="s">
        <v>1653</v>
      </c>
    </row>
    <row r="185" spans="2:65" s="1" customFormat="1" ht="33" customHeight="1">
      <c r="B185" s="31"/>
      <c r="C185" s="125" t="s">
        <v>226</v>
      </c>
      <c r="D185" s="125" t="s">
        <v>171</v>
      </c>
      <c r="E185" s="126" t="s">
        <v>1654</v>
      </c>
      <c r="F185" s="127" t="s">
        <v>1655</v>
      </c>
      <c r="G185" s="128" t="s">
        <v>594</v>
      </c>
      <c r="H185" s="129">
        <v>1</v>
      </c>
      <c r="I185" s="130"/>
      <c r="J185" s="131">
        <f>ROUND(I185*H185,2)</f>
        <v>0</v>
      </c>
      <c r="K185" s="127" t="s">
        <v>1</v>
      </c>
      <c r="L185" s="31"/>
      <c r="M185" s="132" t="s">
        <v>1</v>
      </c>
      <c r="N185" s="133" t="s">
        <v>40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198</v>
      </c>
      <c r="AT185" s="136" t="s">
        <v>171</v>
      </c>
      <c r="AU185" s="136" t="s">
        <v>85</v>
      </c>
      <c r="AY185" s="16" t="s">
        <v>170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6" t="s">
        <v>83</v>
      </c>
      <c r="BK185" s="137">
        <f>ROUND(I185*H185,2)</f>
        <v>0</v>
      </c>
      <c r="BL185" s="16" t="s">
        <v>198</v>
      </c>
      <c r="BM185" s="136" t="s">
        <v>1656</v>
      </c>
    </row>
    <row r="186" spans="2:65" s="1" customFormat="1" ht="126">
      <c r="B186" s="31"/>
      <c r="D186" s="150" t="s">
        <v>805</v>
      </c>
      <c r="F186" s="181" t="s">
        <v>1657</v>
      </c>
      <c r="I186" s="182"/>
      <c r="L186" s="31"/>
      <c r="M186" s="183"/>
      <c r="T186" s="55"/>
      <c r="AT186" s="16" t="s">
        <v>805</v>
      </c>
      <c r="AU186" s="16" t="s">
        <v>85</v>
      </c>
    </row>
    <row r="187" spans="2:65" s="1" customFormat="1" ht="24.15" customHeight="1">
      <c r="B187" s="31"/>
      <c r="C187" s="125" t="s">
        <v>279</v>
      </c>
      <c r="D187" s="125" t="s">
        <v>171</v>
      </c>
      <c r="E187" s="126" t="s">
        <v>1658</v>
      </c>
      <c r="F187" s="127" t="s">
        <v>1659</v>
      </c>
      <c r="G187" s="128" t="s">
        <v>594</v>
      </c>
      <c r="H187" s="129">
        <v>1</v>
      </c>
      <c r="I187" s="130"/>
      <c r="J187" s="131">
        <f>ROUND(I187*H187,2)</f>
        <v>0</v>
      </c>
      <c r="K187" s="127" t="s">
        <v>1</v>
      </c>
      <c r="L187" s="31"/>
      <c r="M187" s="132" t="s">
        <v>1</v>
      </c>
      <c r="N187" s="133" t="s">
        <v>40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198</v>
      </c>
      <c r="AT187" s="136" t="s">
        <v>171</v>
      </c>
      <c r="AU187" s="136" t="s">
        <v>85</v>
      </c>
      <c r="AY187" s="16" t="s">
        <v>170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83</v>
      </c>
      <c r="BK187" s="137">
        <f>ROUND(I187*H187,2)</f>
        <v>0</v>
      </c>
      <c r="BL187" s="16" t="s">
        <v>198</v>
      </c>
      <c r="BM187" s="136" t="s">
        <v>1660</v>
      </c>
    </row>
    <row r="188" spans="2:65" s="1" customFormat="1" ht="81">
      <c r="B188" s="31"/>
      <c r="D188" s="150" t="s">
        <v>805</v>
      </c>
      <c r="F188" s="181" t="s">
        <v>1661</v>
      </c>
      <c r="I188" s="182"/>
      <c r="L188" s="31"/>
      <c r="M188" s="183"/>
      <c r="T188" s="55"/>
      <c r="AT188" s="16" t="s">
        <v>805</v>
      </c>
      <c r="AU188" s="16" t="s">
        <v>85</v>
      </c>
    </row>
    <row r="189" spans="2:65" s="1" customFormat="1" ht="24.15" customHeight="1">
      <c r="B189" s="31"/>
      <c r="C189" s="125" t="s">
        <v>230</v>
      </c>
      <c r="D189" s="125" t="s">
        <v>171</v>
      </c>
      <c r="E189" s="126" t="s">
        <v>1662</v>
      </c>
      <c r="F189" s="127" t="s">
        <v>1663</v>
      </c>
      <c r="G189" s="128" t="s">
        <v>594</v>
      </c>
      <c r="H189" s="129">
        <v>1</v>
      </c>
      <c r="I189" s="130"/>
      <c r="J189" s="131">
        <f>ROUND(I189*H189,2)</f>
        <v>0</v>
      </c>
      <c r="K189" s="127" t="s">
        <v>1</v>
      </c>
      <c r="L189" s="31"/>
      <c r="M189" s="132" t="s">
        <v>1</v>
      </c>
      <c r="N189" s="133" t="s">
        <v>40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198</v>
      </c>
      <c r="AT189" s="136" t="s">
        <v>171</v>
      </c>
      <c r="AU189" s="136" t="s">
        <v>85</v>
      </c>
      <c r="AY189" s="16" t="s">
        <v>170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6" t="s">
        <v>83</v>
      </c>
      <c r="BK189" s="137">
        <f>ROUND(I189*H189,2)</f>
        <v>0</v>
      </c>
      <c r="BL189" s="16" t="s">
        <v>198</v>
      </c>
      <c r="BM189" s="136" t="s">
        <v>1664</v>
      </c>
    </row>
    <row r="190" spans="2:65" s="10" customFormat="1" ht="22.8" customHeight="1">
      <c r="B190" s="115"/>
      <c r="D190" s="116" t="s">
        <v>74</v>
      </c>
      <c r="E190" s="147" t="s">
        <v>1304</v>
      </c>
      <c r="F190" s="147" t="s">
        <v>1305</v>
      </c>
      <c r="I190" s="118"/>
      <c r="J190" s="148">
        <f>BK190</f>
        <v>0</v>
      </c>
      <c r="L190" s="115"/>
      <c r="M190" s="120"/>
      <c r="P190" s="121">
        <f>SUM(P191:P192)</f>
        <v>0</v>
      </c>
      <c r="R190" s="121">
        <f>SUM(R191:R192)</f>
        <v>0</v>
      </c>
      <c r="T190" s="122">
        <f>SUM(T191:T192)</f>
        <v>3.78E-2</v>
      </c>
      <c r="AR190" s="116" t="s">
        <v>85</v>
      </c>
      <c r="AT190" s="123" t="s">
        <v>74</v>
      </c>
      <c r="AU190" s="123" t="s">
        <v>83</v>
      </c>
      <c r="AY190" s="116" t="s">
        <v>170</v>
      </c>
      <c r="BK190" s="124">
        <f>SUM(BK191:BK192)</f>
        <v>0</v>
      </c>
    </row>
    <row r="191" spans="2:65" s="1" customFormat="1" ht="16.5" customHeight="1">
      <c r="B191" s="31"/>
      <c r="C191" s="125" t="s">
        <v>284</v>
      </c>
      <c r="D191" s="125" t="s">
        <v>171</v>
      </c>
      <c r="E191" s="126" t="s">
        <v>1665</v>
      </c>
      <c r="F191" s="127" t="s">
        <v>1666</v>
      </c>
      <c r="G191" s="128" t="s">
        <v>606</v>
      </c>
      <c r="H191" s="129">
        <v>1.89</v>
      </c>
      <c r="I191" s="130"/>
      <c r="J191" s="131">
        <f>ROUND(I191*H191,2)</f>
        <v>0</v>
      </c>
      <c r="K191" s="127" t="s">
        <v>1582</v>
      </c>
      <c r="L191" s="31"/>
      <c r="M191" s="132" t="s">
        <v>1</v>
      </c>
      <c r="N191" s="133" t="s">
        <v>40</v>
      </c>
      <c r="P191" s="134">
        <f>O191*H191</f>
        <v>0</v>
      </c>
      <c r="Q191" s="134">
        <v>0</v>
      </c>
      <c r="R191" s="134">
        <f>Q191*H191</f>
        <v>0</v>
      </c>
      <c r="S191" s="134">
        <v>0.02</v>
      </c>
      <c r="T191" s="135">
        <f>S191*H191</f>
        <v>3.78E-2</v>
      </c>
      <c r="AR191" s="136" t="s">
        <v>198</v>
      </c>
      <c r="AT191" s="136" t="s">
        <v>171</v>
      </c>
      <c r="AU191" s="136" t="s">
        <v>85</v>
      </c>
      <c r="AY191" s="16" t="s">
        <v>170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83</v>
      </c>
      <c r="BK191" s="137">
        <f>ROUND(I191*H191,2)</f>
        <v>0</v>
      </c>
      <c r="BL191" s="16" t="s">
        <v>198</v>
      </c>
      <c r="BM191" s="136" t="s">
        <v>1667</v>
      </c>
    </row>
    <row r="192" spans="2:65" s="12" customFormat="1" ht="10.199999999999999">
      <c r="B192" s="149"/>
      <c r="D192" s="150" t="s">
        <v>601</v>
      </c>
      <c r="E192" s="151" t="s">
        <v>1</v>
      </c>
      <c r="F192" s="152" t="s">
        <v>1668</v>
      </c>
      <c r="H192" s="153">
        <v>1.89</v>
      </c>
      <c r="I192" s="154"/>
      <c r="L192" s="149"/>
      <c r="M192" s="155"/>
      <c r="T192" s="156"/>
      <c r="AT192" s="151" t="s">
        <v>601</v>
      </c>
      <c r="AU192" s="151" t="s">
        <v>85</v>
      </c>
      <c r="AV192" s="12" t="s">
        <v>85</v>
      </c>
      <c r="AW192" s="12" t="s">
        <v>31</v>
      </c>
      <c r="AX192" s="12" t="s">
        <v>83</v>
      </c>
      <c r="AY192" s="151" t="s">
        <v>170</v>
      </c>
    </row>
    <row r="193" spans="2:65" s="10" customFormat="1" ht="22.8" customHeight="1">
      <c r="B193" s="115"/>
      <c r="D193" s="116" t="s">
        <v>74</v>
      </c>
      <c r="E193" s="147" t="s">
        <v>1392</v>
      </c>
      <c r="F193" s="147" t="s">
        <v>1393</v>
      </c>
      <c r="I193" s="118"/>
      <c r="J193" s="148">
        <f>BK193</f>
        <v>0</v>
      </c>
      <c r="L193" s="115"/>
      <c r="M193" s="120"/>
      <c r="P193" s="121">
        <f>SUM(P194:P208)</f>
        <v>0</v>
      </c>
      <c r="R193" s="121">
        <f>SUM(R194:R208)</f>
        <v>0.30119999999999997</v>
      </c>
      <c r="T193" s="122">
        <f>SUM(T194:T208)</f>
        <v>0.25185000000000002</v>
      </c>
      <c r="AR193" s="116" t="s">
        <v>85</v>
      </c>
      <c r="AT193" s="123" t="s">
        <v>74</v>
      </c>
      <c r="AU193" s="123" t="s">
        <v>83</v>
      </c>
      <c r="AY193" s="116" t="s">
        <v>170</v>
      </c>
      <c r="BK193" s="124">
        <f>SUM(BK194:BK208)</f>
        <v>0</v>
      </c>
    </row>
    <row r="194" spans="2:65" s="1" customFormat="1" ht="21.75" customHeight="1">
      <c r="B194" s="31"/>
      <c r="C194" s="125" t="s">
        <v>233</v>
      </c>
      <c r="D194" s="125" t="s">
        <v>171</v>
      </c>
      <c r="E194" s="126" t="s">
        <v>1669</v>
      </c>
      <c r="F194" s="127" t="s">
        <v>1670</v>
      </c>
      <c r="G194" s="128" t="s">
        <v>606</v>
      </c>
      <c r="H194" s="129">
        <v>40</v>
      </c>
      <c r="I194" s="130"/>
      <c r="J194" s="131">
        <f>ROUND(I194*H194,2)</f>
        <v>0</v>
      </c>
      <c r="K194" s="127" t="s">
        <v>1582</v>
      </c>
      <c r="L194" s="31"/>
      <c r="M194" s="132" t="s">
        <v>1</v>
      </c>
      <c r="N194" s="133" t="s">
        <v>40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198</v>
      </c>
      <c r="AT194" s="136" t="s">
        <v>171</v>
      </c>
      <c r="AU194" s="136" t="s">
        <v>85</v>
      </c>
      <c r="AY194" s="16" t="s">
        <v>170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6" t="s">
        <v>83</v>
      </c>
      <c r="BK194" s="137">
        <f>ROUND(I194*H194,2)</f>
        <v>0</v>
      </c>
      <c r="BL194" s="16" t="s">
        <v>198</v>
      </c>
      <c r="BM194" s="136" t="s">
        <v>1671</v>
      </c>
    </row>
    <row r="195" spans="2:65" s="12" customFormat="1" ht="10.199999999999999">
      <c r="B195" s="149"/>
      <c r="D195" s="150" t="s">
        <v>601</v>
      </c>
      <c r="E195" s="151" t="s">
        <v>1</v>
      </c>
      <c r="F195" s="152" t="s">
        <v>1672</v>
      </c>
      <c r="H195" s="153">
        <v>40</v>
      </c>
      <c r="I195" s="154"/>
      <c r="L195" s="149"/>
      <c r="M195" s="155"/>
      <c r="T195" s="156"/>
      <c r="AT195" s="151" t="s">
        <v>601</v>
      </c>
      <c r="AU195" s="151" t="s">
        <v>85</v>
      </c>
      <c r="AV195" s="12" t="s">
        <v>85</v>
      </c>
      <c r="AW195" s="12" t="s">
        <v>31</v>
      </c>
      <c r="AX195" s="12" t="s">
        <v>83</v>
      </c>
      <c r="AY195" s="151" t="s">
        <v>170</v>
      </c>
    </row>
    <row r="196" spans="2:65" s="1" customFormat="1" ht="16.5" customHeight="1">
      <c r="B196" s="31"/>
      <c r="C196" s="125" t="s">
        <v>291</v>
      </c>
      <c r="D196" s="125" t="s">
        <v>171</v>
      </c>
      <c r="E196" s="126" t="s">
        <v>1673</v>
      </c>
      <c r="F196" s="127" t="s">
        <v>1674</v>
      </c>
      <c r="G196" s="128" t="s">
        <v>606</v>
      </c>
      <c r="H196" s="129">
        <v>40</v>
      </c>
      <c r="I196" s="130"/>
      <c r="J196" s="131">
        <f>ROUND(I196*H196,2)</f>
        <v>0</v>
      </c>
      <c r="K196" s="127" t="s">
        <v>1582</v>
      </c>
      <c r="L196" s="31"/>
      <c r="M196" s="132" t="s">
        <v>1</v>
      </c>
      <c r="N196" s="133" t="s">
        <v>40</v>
      </c>
      <c r="P196" s="134">
        <f>O196*H196</f>
        <v>0</v>
      </c>
      <c r="Q196" s="134">
        <v>0</v>
      </c>
      <c r="R196" s="134">
        <f>Q196*H196</f>
        <v>0</v>
      </c>
      <c r="S196" s="134">
        <v>0</v>
      </c>
      <c r="T196" s="135">
        <f>S196*H196</f>
        <v>0</v>
      </c>
      <c r="AR196" s="136" t="s">
        <v>198</v>
      </c>
      <c r="AT196" s="136" t="s">
        <v>171</v>
      </c>
      <c r="AU196" s="136" t="s">
        <v>85</v>
      </c>
      <c r="AY196" s="16" t="s">
        <v>170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6" t="s">
        <v>83</v>
      </c>
      <c r="BK196" s="137">
        <f>ROUND(I196*H196,2)</f>
        <v>0</v>
      </c>
      <c r="BL196" s="16" t="s">
        <v>198</v>
      </c>
      <c r="BM196" s="136" t="s">
        <v>1675</v>
      </c>
    </row>
    <row r="197" spans="2:65" s="12" customFormat="1" ht="10.199999999999999">
      <c r="B197" s="149"/>
      <c r="D197" s="150" t="s">
        <v>601</v>
      </c>
      <c r="E197" s="151" t="s">
        <v>1</v>
      </c>
      <c r="F197" s="152" t="s">
        <v>1672</v>
      </c>
      <c r="H197" s="153">
        <v>40</v>
      </c>
      <c r="I197" s="154"/>
      <c r="L197" s="149"/>
      <c r="M197" s="155"/>
      <c r="T197" s="156"/>
      <c r="AT197" s="151" t="s">
        <v>601</v>
      </c>
      <c r="AU197" s="151" t="s">
        <v>85</v>
      </c>
      <c r="AV197" s="12" t="s">
        <v>85</v>
      </c>
      <c r="AW197" s="12" t="s">
        <v>31</v>
      </c>
      <c r="AX197" s="12" t="s">
        <v>83</v>
      </c>
      <c r="AY197" s="151" t="s">
        <v>170</v>
      </c>
    </row>
    <row r="198" spans="2:65" s="1" customFormat="1" ht="24.15" customHeight="1">
      <c r="B198" s="31"/>
      <c r="C198" s="125" t="s">
        <v>237</v>
      </c>
      <c r="D198" s="125" t="s">
        <v>171</v>
      </c>
      <c r="E198" s="126" t="s">
        <v>1676</v>
      </c>
      <c r="F198" s="127" t="s">
        <v>1677</v>
      </c>
      <c r="G198" s="128" t="s">
        <v>606</v>
      </c>
      <c r="H198" s="129">
        <v>40</v>
      </c>
      <c r="I198" s="130"/>
      <c r="J198" s="131">
        <f>ROUND(I198*H198,2)</f>
        <v>0</v>
      </c>
      <c r="K198" s="127" t="s">
        <v>1582</v>
      </c>
      <c r="L198" s="31"/>
      <c r="M198" s="132" t="s">
        <v>1</v>
      </c>
      <c r="N198" s="133" t="s">
        <v>40</v>
      </c>
      <c r="P198" s="134">
        <f>O198*H198</f>
        <v>0</v>
      </c>
      <c r="Q198" s="134">
        <v>3.0000000000000001E-5</v>
      </c>
      <c r="R198" s="134">
        <f>Q198*H198</f>
        <v>1.2000000000000001E-3</v>
      </c>
      <c r="S198" s="134">
        <v>0</v>
      </c>
      <c r="T198" s="135">
        <f>S198*H198</f>
        <v>0</v>
      </c>
      <c r="AR198" s="136" t="s">
        <v>198</v>
      </c>
      <c r="AT198" s="136" t="s">
        <v>171</v>
      </c>
      <c r="AU198" s="136" t="s">
        <v>85</v>
      </c>
      <c r="AY198" s="16" t="s">
        <v>170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6" t="s">
        <v>83</v>
      </c>
      <c r="BK198" s="137">
        <f>ROUND(I198*H198,2)</f>
        <v>0</v>
      </c>
      <c r="BL198" s="16" t="s">
        <v>198</v>
      </c>
      <c r="BM198" s="136" t="s">
        <v>1678</v>
      </c>
    </row>
    <row r="199" spans="2:65" s="12" customFormat="1" ht="10.199999999999999">
      <c r="B199" s="149"/>
      <c r="D199" s="150" t="s">
        <v>601</v>
      </c>
      <c r="E199" s="151" t="s">
        <v>1</v>
      </c>
      <c r="F199" s="152" t="s">
        <v>1672</v>
      </c>
      <c r="H199" s="153">
        <v>40</v>
      </c>
      <c r="I199" s="154"/>
      <c r="L199" s="149"/>
      <c r="M199" s="155"/>
      <c r="T199" s="156"/>
      <c r="AT199" s="151" t="s">
        <v>601</v>
      </c>
      <c r="AU199" s="151" t="s">
        <v>85</v>
      </c>
      <c r="AV199" s="12" t="s">
        <v>85</v>
      </c>
      <c r="AW199" s="12" t="s">
        <v>31</v>
      </c>
      <c r="AX199" s="12" t="s">
        <v>83</v>
      </c>
      <c r="AY199" s="151" t="s">
        <v>170</v>
      </c>
    </row>
    <row r="200" spans="2:65" s="1" customFormat="1" ht="33" customHeight="1">
      <c r="B200" s="31"/>
      <c r="C200" s="125" t="s">
        <v>298</v>
      </c>
      <c r="D200" s="125" t="s">
        <v>171</v>
      </c>
      <c r="E200" s="126" t="s">
        <v>1679</v>
      </c>
      <c r="F200" s="127" t="s">
        <v>1680</v>
      </c>
      <c r="G200" s="128" t="s">
        <v>606</v>
      </c>
      <c r="H200" s="129">
        <v>40</v>
      </c>
      <c r="I200" s="130"/>
      <c r="J200" s="131">
        <f>ROUND(I200*H200,2)</f>
        <v>0</v>
      </c>
      <c r="K200" s="127" t="s">
        <v>1582</v>
      </c>
      <c r="L200" s="31"/>
      <c r="M200" s="132" t="s">
        <v>1</v>
      </c>
      <c r="N200" s="133" t="s">
        <v>40</v>
      </c>
      <c r="P200" s="134">
        <f>O200*H200</f>
        <v>0</v>
      </c>
      <c r="Q200" s="134">
        <v>7.4999999999999997E-3</v>
      </c>
      <c r="R200" s="134">
        <f>Q200*H200</f>
        <v>0.3</v>
      </c>
      <c r="S200" s="134">
        <v>0</v>
      </c>
      <c r="T200" s="135">
        <f>S200*H200</f>
        <v>0</v>
      </c>
      <c r="AR200" s="136" t="s">
        <v>198</v>
      </c>
      <c r="AT200" s="136" t="s">
        <v>171</v>
      </c>
      <c r="AU200" s="136" t="s">
        <v>85</v>
      </c>
      <c r="AY200" s="16" t="s">
        <v>170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6" t="s">
        <v>83</v>
      </c>
      <c r="BK200" s="137">
        <f>ROUND(I200*H200,2)</f>
        <v>0</v>
      </c>
      <c r="BL200" s="16" t="s">
        <v>198</v>
      </c>
      <c r="BM200" s="136" t="s">
        <v>1681</v>
      </c>
    </row>
    <row r="201" spans="2:65" s="12" customFormat="1" ht="10.199999999999999">
      <c r="B201" s="149"/>
      <c r="D201" s="150" t="s">
        <v>601</v>
      </c>
      <c r="E201" s="151" t="s">
        <v>1</v>
      </c>
      <c r="F201" s="152" t="s">
        <v>1672</v>
      </c>
      <c r="H201" s="153">
        <v>40</v>
      </c>
      <c r="I201" s="154"/>
      <c r="L201" s="149"/>
      <c r="M201" s="155"/>
      <c r="T201" s="156"/>
      <c r="AT201" s="151" t="s">
        <v>601</v>
      </c>
      <c r="AU201" s="151" t="s">
        <v>85</v>
      </c>
      <c r="AV201" s="12" t="s">
        <v>85</v>
      </c>
      <c r="AW201" s="12" t="s">
        <v>31</v>
      </c>
      <c r="AX201" s="12" t="s">
        <v>83</v>
      </c>
      <c r="AY201" s="151" t="s">
        <v>170</v>
      </c>
    </row>
    <row r="202" spans="2:65" s="1" customFormat="1" ht="24.15" customHeight="1">
      <c r="B202" s="31"/>
      <c r="C202" s="125" t="s">
        <v>240</v>
      </c>
      <c r="D202" s="125" t="s">
        <v>171</v>
      </c>
      <c r="E202" s="126" t="s">
        <v>1682</v>
      </c>
      <c r="F202" s="127" t="s">
        <v>1683</v>
      </c>
      <c r="G202" s="128" t="s">
        <v>606</v>
      </c>
      <c r="H202" s="129">
        <v>80</v>
      </c>
      <c r="I202" s="130"/>
      <c r="J202" s="131">
        <f>ROUND(I202*H202,2)</f>
        <v>0</v>
      </c>
      <c r="K202" s="127" t="s">
        <v>1582</v>
      </c>
      <c r="L202" s="31"/>
      <c r="M202" s="132" t="s">
        <v>1</v>
      </c>
      <c r="N202" s="133" t="s">
        <v>40</v>
      </c>
      <c r="P202" s="134">
        <f>O202*H202</f>
        <v>0</v>
      </c>
      <c r="Q202" s="134">
        <v>0</v>
      </c>
      <c r="R202" s="134">
        <f>Q202*H202</f>
        <v>0</v>
      </c>
      <c r="S202" s="134">
        <v>3.0000000000000001E-3</v>
      </c>
      <c r="T202" s="135">
        <f>S202*H202</f>
        <v>0.24</v>
      </c>
      <c r="AR202" s="136" t="s">
        <v>198</v>
      </c>
      <c r="AT202" s="136" t="s">
        <v>171</v>
      </c>
      <c r="AU202" s="136" t="s">
        <v>85</v>
      </c>
      <c r="AY202" s="16" t="s">
        <v>170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6" t="s">
        <v>83</v>
      </c>
      <c r="BK202" s="137">
        <f>ROUND(I202*H202,2)</f>
        <v>0</v>
      </c>
      <c r="BL202" s="16" t="s">
        <v>198</v>
      </c>
      <c r="BM202" s="136" t="s">
        <v>1684</v>
      </c>
    </row>
    <row r="203" spans="2:65" s="12" customFormat="1" ht="10.199999999999999">
      <c r="B203" s="149"/>
      <c r="D203" s="150" t="s">
        <v>601</v>
      </c>
      <c r="E203" s="151" t="s">
        <v>1</v>
      </c>
      <c r="F203" s="152" t="s">
        <v>1624</v>
      </c>
      <c r="H203" s="153">
        <v>80</v>
      </c>
      <c r="I203" s="154"/>
      <c r="L203" s="149"/>
      <c r="M203" s="155"/>
      <c r="T203" s="156"/>
      <c r="AT203" s="151" t="s">
        <v>601</v>
      </c>
      <c r="AU203" s="151" t="s">
        <v>85</v>
      </c>
      <c r="AV203" s="12" t="s">
        <v>85</v>
      </c>
      <c r="AW203" s="12" t="s">
        <v>31</v>
      </c>
      <c r="AX203" s="12" t="s">
        <v>83</v>
      </c>
      <c r="AY203" s="151" t="s">
        <v>170</v>
      </c>
    </row>
    <row r="204" spans="2:65" s="1" customFormat="1" ht="21.75" customHeight="1">
      <c r="B204" s="31"/>
      <c r="C204" s="125" t="s">
        <v>305</v>
      </c>
      <c r="D204" s="125" t="s">
        <v>171</v>
      </c>
      <c r="E204" s="126" t="s">
        <v>1685</v>
      </c>
      <c r="F204" s="127" t="s">
        <v>1686</v>
      </c>
      <c r="G204" s="128" t="s">
        <v>174</v>
      </c>
      <c r="H204" s="129">
        <v>39.5</v>
      </c>
      <c r="I204" s="130"/>
      <c r="J204" s="131">
        <f>ROUND(I204*H204,2)</f>
        <v>0</v>
      </c>
      <c r="K204" s="127" t="s">
        <v>1582</v>
      </c>
      <c r="L204" s="31"/>
      <c r="M204" s="132" t="s">
        <v>1</v>
      </c>
      <c r="N204" s="133" t="s">
        <v>40</v>
      </c>
      <c r="P204" s="134">
        <f>O204*H204</f>
        <v>0</v>
      </c>
      <c r="Q204" s="134">
        <v>0</v>
      </c>
      <c r="R204" s="134">
        <f>Q204*H204</f>
        <v>0</v>
      </c>
      <c r="S204" s="134">
        <v>2.9999999999999997E-4</v>
      </c>
      <c r="T204" s="135">
        <f>S204*H204</f>
        <v>1.1849999999999999E-2</v>
      </c>
      <c r="AR204" s="136" t="s">
        <v>198</v>
      </c>
      <c r="AT204" s="136" t="s">
        <v>171</v>
      </c>
      <c r="AU204" s="136" t="s">
        <v>85</v>
      </c>
      <c r="AY204" s="16" t="s">
        <v>170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6" t="s">
        <v>83</v>
      </c>
      <c r="BK204" s="137">
        <f>ROUND(I204*H204,2)</f>
        <v>0</v>
      </c>
      <c r="BL204" s="16" t="s">
        <v>198</v>
      </c>
      <c r="BM204" s="136" t="s">
        <v>1687</v>
      </c>
    </row>
    <row r="205" spans="2:65" s="12" customFormat="1" ht="10.199999999999999">
      <c r="B205" s="149"/>
      <c r="D205" s="150" t="s">
        <v>601</v>
      </c>
      <c r="E205" s="151" t="s">
        <v>1</v>
      </c>
      <c r="F205" s="152" t="s">
        <v>1688</v>
      </c>
      <c r="H205" s="153">
        <v>39.5</v>
      </c>
      <c r="I205" s="154"/>
      <c r="L205" s="149"/>
      <c r="M205" s="155"/>
      <c r="T205" s="156"/>
      <c r="AT205" s="151" t="s">
        <v>601</v>
      </c>
      <c r="AU205" s="151" t="s">
        <v>85</v>
      </c>
      <c r="AV205" s="12" t="s">
        <v>85</v>
      </c>
      <c r="AW205" s="12" t="s">
        <v>31</v>
      </c>
      <c r="AX205" s="12" t="s">
        <v>83</v>
      </c>
      <c r="AY205" s="151" t="s">
        <v>170</v>
      </c>
    </row>
    <row r="206" spans="2:65" s="1" customFormat="1" ht="24.15" customHeight="1">
      <c r="B206" s="31"/>
      <c r="C206" s="125" t="s">
        <v>243</v>
      </c>
      <c r="D206" s="125" t="s">
        <v>171</v>
      </c>
      <c r="E206" s="126" t="s">
        <v>1394</v>
      </c>
      <c r="F206" s="127" t="s">
        <v>1395</v>
      </c>
      <c r="G206" s="128" t="s">
        <v>718</v>
      </c>
      <c r="H206" s="180"/>
      <c r="I206" s="130"/>
      <c r="J206" s="131">
        <f>ROUND(I206*H206,2)</f>
        <v>0</v>
      </c>
      <c r="K206" s="127" t="s">
        <v>1582</v>
      </c>
      <c r="L206" s="31"/>
      <c r="M206" s="132" t="s">
        <v>1</v>
      </c>
      <c r="N206" s="133" t="s">
        <v>40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198</v>
      </c>
      <c r="AT206" s="136" t="s">
        <v>171</v>
      </c>
      <c r="AU206" s="136" t="s">
        <v>85</v>
      </c>
      <c r="AY206" s="16" t="s">
        <v>170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6" t="s">
        <v>83</v>
      </c>
      <c r="BK206" s="137">
        <f>ROUND(I206*H206,2)</f>
        <v>0</v>
      </c>
      <c r="BL206" s="16" t="s">
        <v>198</v>
      </c>
      <c r="BM206" s="136" t="s">
        <v>1689</v>
      </c>
    </row>
    <row r="207" spans="2:65" s="1" customFormat="1" ht="24.15" customHeight="1">
      <c r="B207" s="31"/>
      <c r="C207" s="125" t="s">
        <v>312</v>
      </c>
      <c r="D207" s="125" t="s">
        <v>171</v>
      </c>
      <c r="E207" s="126" t="s">
        <v>1690</v>
      </c>
      <c r="F207" s="127" t="s">
        <v>1691</v>
      </c>
      <c r="G207" s="128" t="s">
        <v>606</v>
      </c>
      <c r="H207" s="129">
        <v>40</v>
      </c>
      <c r="I207" s="130"/>
      <c r="J207" s="131">
        <f>ROUND(I207*H207,2)</f>
        <v>0</v>
      </c>
      <c r="K207" s="127" t="s">
        <v>1</v>
      </c>
      <c r="L207" s="31"/>
      <c r="M207" s="132" t="s">
        <v>1</v>
      </c>
      <c r="N207" s="133" t="s">
        <v>40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198</v>
      </c>
      <c r="AT207" s="136" t="s">
        <v>171</v>
      </c>
      <c r="AU207" s="136" t="s">
        <v>85</v>
      </c>
      <c r="AY207" s="16" t="s">
        <v>170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6" t="s">
        <v>83</v>
      </c>
      <c r="BK207" s="137">
        <f>ROUND(I207*H207,2)</f>
        <v>0</v>
      </c>
      <c r="BL207" s="16" t="s">
        <v>198</v>
      </c>
      <c r="BM207" s="136" t="s">
        <v>1692</v>
      </c>
    </row>
    <row r="208" spans="2:65" s="12" customFormat="1" ht="10.199999999999999">
      <c r="B208" s="149"/>
      <c r="D208" s="150" t="s">
        <v>601</v>
      </c>
      <c r="E208" s="151" t="s">
        <v>1</v>
      </c>
      <c r="F208" s="152" t="s">
        <v>1672</v>
      </c>
      <c r="H208" s="153">
        <v>40</v>
      </c>
      <c r="I208" s="154"/>
      <c r="L208" s="149"/>
      <c r="M208" s="155"/>
      <c r="T208" s="156"/>
      <c r="AT208" s="151" t="s">
        <v>601</v>
      </c>
      <c r="AU208" s="151" t="s">
        <v>85</v>
      </c>
      <c r="AV208" s="12" t="s">
        <v>85</v>
      </c>
      <c r="AW208" s="12" t="s">
        <v>31</v>
      </c>
      <c r="AX208" s="12" t="s">
        <v>83</v>
      </c>
      <c r="AY208" s="151" t="s">
        <v>170</v>
      </c>
    </row>
    <row r="209" spans="2:65" s="10" customFormat="1" ht="22.8" customHeight="1">
      <c r="B209" s="115"/>
      <c r="D209" s="116" t="s">
        <v>74</v>
      </c>
      <c r="E209" s="147" t="s">
        <v>1430</v>
      </c>
      <c r="F209" s="147" t="s">
        <v>1431</v>
      </c>
      <c r="I209" s="118"/>
      <c r="J209" s="148">
        <f>BK209</f>
        <v>0</v>
      </c>
      <c r="L209" s="115"/>
      <c r="M209" s="120"/>
      <c r="P209" s="121">
        <f>SUM(P210:P212)</f>
        <v>0</v>
      </c>
      <c r="R209" s="121">
        <f>SUM(R210:R212)</f>
        <v>9.7000000000000003E-2</v>
      </c>
      <c r="T209" s="122">
        <f>SUM(T210:T212)</f>
        <v>0</v>
      </c>
      <c r="AR209" s="116" t="s">
        <v>85</v>
      </c>
      <c r="AT209" s="123" t="s">
        <v>74</v>
      </c>
      <c r="AU209" s="123" t="s">
        <v>83</v>
      </c>
      <c r="AY209" s="116" t="s">
        <v>170</v>
      </c>
      <c r="BK209" s="124">
        <f>SUM(BK210:BK212)</f>
        <v>0</v>
      </c>
    </row>
    <row r="210" spans="2:65" s="1" customFormat="1" ht="24.15" customHeight="1">
      <c r="B210" s="31"/>
      <c r="C210" s="125" t="s">
        <v>246</v>
      </c>
      <c r="D210" s="125" t="s">
        <v>171</v>
      </c>
      <c r="E210" s="126" t="s">
        <v>1433</v>
      </c>
      <c r="F210" s="127" t="s">
        <v>1434</v>
      </c>
      <c r="G210" s="128" t="s">
        <v>606</v>
      </c>
      <c r="H210" s="129">
        <v>194</v>
      </c>
      <c r="I210" s="130"/>
      <c r="J210" s="131">
        <f>ROUND(I210*H210,2)</f>
        <v>0</v>
      </c>
      <c r="K210" s="127" t="s">
        <v>1582</v>
      </c>
      <c r="L210" s="31"/>
      <c r="M210" s="132" t="s">
        <v>1</v>
      </c>
      <c r="N210" s="133" t="s">
        <v>40</v>
      </c>
      <c r="P210" s="134">
        <f>O210*H210</f>
        <v>0</v>
      </c>
      <c r="Q210" s="134">
        <v>2.1000000000000001E-4</v>
      </c>
      <c r="R210" s="134">
        <f>Q210*H210</f>
        <v>4.0739999999999998E-2</v>
      </c>
      <c r="S210" s="134">
        <v>0</v>
      </c>
      <c r="T210" s="135">
        <f>S210*H210</f>
        <v>0</v>
      </c>
      <c r="AR210" s="136" t="s">
        <v>198</v>
      </c>
      <c r="AT210" s="136" t="s">
        <v>171</v>
      </c>
      <c r="AU210" s="136" t="s">
        <v>85</v>
      </c>
      <c r="AY210" s="16" t="s">
        <v>170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6" t="s">
        <v>83</v>
      </c>
      <c r="BK210" s="137">
        <f>ROUND(I210*H210,2)</f>
        <v>0</v>
      </c>
      <c r="BL210" s="16" t="s">
        <v>198</v>
      </c>
      <c r="BM210" s="136" t="s">
        <v>1693</v>
      </c>
    </row>
    <row r="211" spans="2:65" s="12" customFormat="1" ht="10.199999999999999">
      <c r="B211" s="149"/>
      <c r="D211" s="150" t="s">
        <v>601</v>
      </c>
      <c r="E211" s="151" t="s">
        <v>1</v>
      </c>
      <c r="F211" s="152" t="s">
        <v>1694</v>
      </c>
      <c r="H211" s="153">
        <v>194</v>
      </c>
      <c r="I211" s="154"/>
      <c r="L211" s="149"/>
      <c r="M211" s="155"/>
      <c r="T211" s="156"/>
      <c r="AT211" s="151" t="s">
        <v>601</v>
      </c>
      <c r="AU211" s="151" t="s">
        <v>85</v>
      </c>
      <c r="AV211" s="12" t="s">
        <v>85</v>
      </c>
      <c r="AW211" s="12" t="s">
        <v>31</v>
      </c>
      <c r="AX211" s="12" t="s">
        <v>83</v>
      </c>
      <c r="AY211" s="151" t="s">
        <v>170</v>
      </c>
    </row>
    <row r="212" spans="2:65" s="1" customFormat="1" ht="24.15" customHeight="1">
      <c r="B212" s="31"/>
      <c r="C212" s="125" t="s">
        <v>321</v>
      </c>
      <c r="D212" s="125" t="s">
        <v>171</v>
      </c>
      <c r="E212" s="126" t="s">
        <v>1436</v>
      </c>
      <c r="F212" s="127" t="s">
        <v>1437</v>
      </c>
      <c r="G212" s="128" t="s">
        <v>606</v>
      </c>
      <c r="H212" s="129">
        <v>194</v>
      </c>
      <c r="I212" s="130"/>
      <c r="J212" s="131">
        <f>ROUND(I212*H212,2)</f>
        <v>0</v>
      </c>
      <c r="K212" s="127" t="s">
        <v>1582</v>
      </c>
      <c r="L212" s="31"/>
      <c r="M212" s="138" t="s">
        <v>1</v>
      </c>
      <c r="N212" s="139" t="s">
        <v>40</v>
      </c>
      <c r="O212" s="140"/>
      <c r="P212" s="141">
        <f>O212*H212</f>
        <v>0</v>
      </c>
      <c r="Q212" s="141">
        <v>2.9E-4</v>
      </c>
      <c r="R212" s="141">
        <f>Q212*H212</f>
        <v>5.6259999999999998E-2</v>
      </c>
      <c r="S212" s="141">
        <v>0</v>
      </c>
      <c r="T212" s="142">
        <f>S212*H212</f>
        <v>0</v>
      </c>
      <c r="AR212" s="136" t="s">
        <v>198</v>
      </c>
      <c r="AT212" s="136" t="s">
        <v>171</v>
      </c>
      <c r="AU212" s="136" t="s">
        <v>85</v>
      </c>
      <c r="AY212" s="16" t="s">
        <v>170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6" t="s">
        <v>83</v>
      </c>
      <c r="BK212" s="137">
        <f>ROUND(I212*H212,2)</f>
        <v>0</v>
      </c>
      <c r="BL212" s="16" t="s">
        <v>198</v>
      </c>
      <c r="BM212" s="136" t="s">
        <v>1695</v>
      </c>
    </row>
    <row r="213" spans="2:65" s="1" customFormat="1" ht="7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31"/>
    </row>
  </sheetData>
  <sheetProtection algorithmName="SHA-512" hashValue="52eamF8VdmI49j/2XZQ38p08GvotIxf7/p67bTh+Ek69r0kv1YC92yoW2IpVZkP7benGRjO9hLESr0HS+peMUQ==" saltValue="kT/gXl4wCtTOSZJqk3p9pUFPzyp9MmolO/9NEYrVtLfspXgky99Ogsg51SXLqcvEoNBuKBMvZoD+ZiQzsWX+Kg==" spinCount="100000" sheet="1" objects="1" scenarios="1" formatColumns="0" formatRows="0" autoFilter="0"/>
  <autoFilter ref="C126:K212" xr:uid="{00000000-0009-0000-0000-00000B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2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118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1696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ROUND(J122,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ROUND((SUM(BE122:BE181)),  2)</f>
        <v>0</v>
      </c>
      <c r="I33" s="91">
        <v>0.21</v>
      </c>
      <c r="J33" s="90">
        <f>ROUND(((SUM(BE122:BE181))*I33),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ROUND((SUM(BF122:BF181)),  2)</f>
        <v>0</v>
      </c>
      <c r="I34" s="91">
        <v>0.12</v>
      </c>
      <c r="J34" s="90">
        <f>ROUND(((SUM(BF122:BF181))*I34),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ROUND((SUM(BG122:BG181)),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ROUND((SUM(BH122:BH181)),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ROUND((SUM(BI122:BI181)),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012 - Elektroinstalace  - úprava servrovny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J122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149</v>
      </c>
      <c r="E97" s="105"/>
      <c r="F97" s="105"/>
      <c r="G97" s="105"/>
      <c r="H97" s="105"/>
      <c r="I97" s="105"/>
      <c r="J97" s="106">
        <f>J123</f>
        <v>0</v>
      </c>
      <c r="L97" s="103"/>
    </row>
    <row r="98" spans="2:12" s="8" customFormat="1" ht="25" customHeight="1">
      <c r="B98" s="103"/>
      <c r="D98" s="104" t="s">
        <v>150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8" customFormat="1" ht="25" customHeight="1">
      <c r="B99" s="103"/>
      <c r="D99" s="104" t="s">
        <v>151</v>
      </c>
      <c r="E99" s="105"/>
      <c r="F99" s="105"/>
      <c r="G99" s="105"/>
      <c r="H99" s="105"/>
      <c r="I99" s="105"/>
      <c r="J99" s="106">
        <f>J147</f>
        <v>0</v>
      </c>
      <c r="L99" s="103"/>
    </row>
    <row r="100" spans="2:12" s="8" customFormat="1" ht="25" customHeight="1">
      <c r="B100" s="103"/>
      <c r="D100" s="104" t="s">
        <v>1697</v>
      </c>
      <c r="E100" s="105"/>
      <c r="F100" s="105"/>
      <c r="G100" s="105"/>
      <c r="H100" s="105"/>
      <c r="I100" s="105"/>
      <c r="J100" s="106">
        <f>J166</f>
        <v>0</v>
      </c>
      <c r="L100" s="103"/>
    </row>
    <row r="101" spans="2:12" s="8" customFormat="1" ht="25" customHeight="1">
      <c r="B101" s="103"/>
      <c r="D101" s="104" t="s">
        <v>153</v>
      </c>
      <c r="E101" s="105"/>
      <c r="F101" s="105"/>
      <c r="G101" s="105"/>
      <c r="H101" s="105"/>
      <c r="I101" s="105"/>
      <c r="J101" s="106">
        <f>J169</f>
        <v>0</v>
      </c>
      <c r="L101" s="103"/>
    </row>
    <row r="102" spans="2:12" s="8" customFormat="1" ht="25" customHeight="1">
      <c r="B102" s="103"/>
      <c r="D102" s="104" t="s">
        <v>154</v>
      </c>
      <c r="E102" s="105"/>
      <c r="F102" s="105"/>
      <c r="G102" s="105"/>
      <c r="H102" s="105"/>
      <c r="I102" s="105"/>
      <c r="J102" s="106">
        <f>J177</f>
        <v>0</v>
      </c>
      <c r="L102" s="103"/>
    </row>
    <row r="103" spans="2:12" s="1" customFormat="1" ht="21.85" customHeight="1">
      <c r="B103" s="31"/>
      <c r="L103" s="31"/>
    </row>
    <row r="104" spans="2:12" s="1" customFormat="1" ht="7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1"/>
    </row>
    <row r="108" spans="2:12" s="1" customFormat="1" ht="7" customHeight="1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1"/>
    </row>
    <row r="109" spans="2:12" s="1" customFormat="1" ht="25" customHeight="1">
      <c r="B109" s="31"/>
      <c r="C109" s="20" t="s">
        <v>155</v>
      </c>
      <c r="L109" s="31"/>
    </row>
    <row r="110" spans="2:12" s="1" customFormat="1" ht="7" customHeight="1">
      <c r="B110" s="31"/>
      <c r="L110" s="31"/>
    </row>
    <row r="111" spans="2:12" s="1" customFormat="1" ht="12" customHeight="1">
      <c r="B111" s="31"/>
      <c r="C111" s="26" t="s">
        <v>16</v>
      </c>
      <c r="L111" s="31"/>
    </row>
    <row r="112" spans="2:12" s="1" customFormat="1" ht="26.25" customHeight="1">
      <c r="B112" s="31"/>
      <c r="E112" s="227" t="str">
        <f>E7</f>
        <v>ÚPRAVA VSTUPNÍHO PODLAŽÍ a ÚPRRAVA SERVROVNY OBJEKTU POLIKLINIKY V KARVINÉ</v>
      </c>
      <c r="F112" s="228"/>
      <c r="G112" s="228"/>
      <c r="H112" s="228"/>
      <c r="L112" s="31"/>
    </row>
    <row r="113" spans="2:65" s="1" customFormat="1" ht="12" customHeight="1">
      <c r="B113" s="31"/>
      <c r="C113" s="26" t="s">
        <v>142</v>
      </c>
      <c r="L113" s="31"/>
    </row>
    <row r="114" spans="2:65" s="1" customFormat="1" ht="16.5" customHeight="1">
      <c r="B114" s="31"/>
      <c r="E114" s="193" t="str">
        <f>E9</f>
        <v>012 - Elektroinstalace  - úprava servrovny</v>
      </c>
      <c r="F114" s="229"/>
      <c r="G114" s="229"/>
      <c r="H114" s="229"/>
      <c r="L114" s="31"/>
    </row>
    <row r="115" spans="2:65" s="1" customFormat="1" ht="7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F12</f>
        <v xml:space="preserve"> </v>
      </c>
      <c r="I116" s="26" t="s">
        <v>22</v>
      </c>
      <c r="J116" s="51" t="str">
        <f>IF(J12="","",J12)</f>
        <v>18. 2. 2024</v>
      </c>
      <c r="L116" s="31"/>
    </row>
    <row r="117" spans="2:65" s="1" customFormat="1" ht="7" customHeight="1">
      <c r="B117" s="31"/>
      <c r="L117" s="31"/>
    </row>
    <row r="118" spans="2:65" s="1" customFormat="1" ht="15.15" customHeight="1">
      <c r="B118" s="31"/>
      <c r="C118" s="26" t="s">
        <v>24</v>
      </c>
      <c r="F118" s="24" t="str">
        <f>E15</f>
        <v xml:space="preserve"> </v>
      </c>
      <c r="I118" s="26" t="s">
        <v>30</v>
      </c>
      <c r="J118" s="29" t="str">
        <f>E21</f>
        <v xml:space="preserve"> </v>
      </c>
      <c r="L118" s="31"/>
    </row>
    <row r="119" spans="2:65" s="1" customFormat="1" ht="15.15" customHeight="1">
      <c r="B119" s="31"/>
      <c r="C119" s="26" t="s">
        <v>28</v>
      </c>
      <c r="F119" s="24" t="str">
        <f>IF(E18="","",E18)</f>
        <v>Vyplň údaj</v>
      </c>
      <c r="I119" s="26" t="s">
        <v>32</v>
      </c>
      <c r="J119" s="29" t="str">
        <f>E24</f>
        <v>Barbora Kyšková</v>
      </c>
      <c r="L119" s="31"/>
    </row>
    <row r="120" spans="2:65" s="1" customFormat="1" ht="10.3" customHeight="1">
      <c r="B120" s="31"/>
      <c r="L120" s="31"/>
    </row>
    <row r="121" spans="2:65" s="9" customFormat="1" ht="29.25" customHeight="1">
      <c r="B121" s="107"/>
      <c r="C121" s="108" t="s">
        <v>156</v>
      </c>
      <c r="D121" s="109" t="s">
        <v>60</v>
      </c>
      <c r="E121" s="109" t="s">
        <v>56</v>
      </c>
      <c r="F121" s="109" t="s">
        <v>57</v>
      </c>
      <c r="G121" s="109" t="s">
        <v>157</v>
      </c>
      <c r="H121" s="109" t="s">
        <v>158</v>
      </c>
      <c r="I121" s="109" t="s">
        <v>159</v>
      </c>
      <c r="J121" s="109" t="s">
        <v>146</v>
      </c>
      <c r="K121" s="110" t="s">
        <v>160</v>
      </c>
      <c r="L121" s="107"/>
      <c r="M121" s="58" t="s">
        <v>1</v>
      </c>
      <c r="N121" s="59" t="s">
        <v>39</v>
      </c>
      <c r="O121" s="59" t="s">
        <v>161</v>
      </c>
      <c r="P121" s="59" t="s">
        <v>162</v>
      </c>
      <c r="Q121" s="59" t="s">
        <v>163</v>
      </c>
      <c r="R121" s="59" t="s">
        <v>164</v>
      </c>
      <c r="S121" s="59" t="s">
        <v>165</v>
      </c>
      <c r="T121" s="60" t="s">
        <v>166</v>
      </c>
    </row>
    <row r="122" spans="2:65" s="1" customFormat="1" ht="22.8" customHeight="1">
      <c r="B122" s="31"/>
      <c r="C122" s="63" t="s">
        <v>167</v>
      </c>
      <c r="J122" s="111">
        <f>BK122</f>
        <v>0</v>
      </c>
      <c r="L122" s="31"/>
      <c r="M122" s="61"/>
      <c r="N122" s="52"/>
      <c r="O122" s="52"/>
      <c r="P122" s="112">
        <f>P123+P144+P147+P166+P169+P177</f>
        <v>0</v>
      </c>
      <c r="Q122" s="52"/>
      <c r="R122" s="112">
        <f>R123+R144+R147+R166+R169+R177</f>
        <v>0</v>
      </c>
      <c r="S122" s="52"/>
      <c r="T122" s="113">
        <f>T123+T144+T147+T166+T169+T177</f>
        <v>0</v>
      </c>
      <c r="AT122" s="16" t="s">
        <v>74</v>
      </c>
      <c r="AU122" s="16" t="s">
        <v>148</v>
      </c>
      <c r="BK122" s="114">
        <f>BK123+BK144+BK147+BK166+BK169+BK177</f>
        <v>0</v>
      </c>
    </row>
    <row r="123" spans="2:65" s="10" customFormat="1" ht="25.9" customHeight="1">
      <c r="B123" s="115"/>
      <c r="D123" s="116" t="s">
        <v>74</v>
      </c>
      <c r="E123" s="117" t="s">
        <v>168</v>
      </c>
      <c r="F123" s="117" t="s">
        <v>169</v>
      </c>
      <c r="I123" s="118"/>
      <c r="J123" s="119">
        <f>BK123</f>
        <v>0</v>
      </c>
      <c r="L123" s="115"/>
      <c r="M123" s="120"/>
      <c r="P123" s="121">
        <f>SUM(P124:P143)</f>
        <v>0</v>
      </c>
      <c r="R123" s="121">
        <f>SUM(R124:R143)</f>
        <v>0</v>
      </c>
      <c r="T123" s="122">
        <f>SUM(T124:T143)</f>
        <v>0</v>
      </c>
      <c r="AR123" s="116" t="s">
        <v>83</v>
      </c>
      <c r="AT123" s="123" t="s">
        <v>74</v>
      </c>
      <c r="AU123" s="123" t="s">
        <v>75</v>
      </c>
      <c r="AY123" s="116" t="s">
        <v>170</v>
      </c>
      <c r="BK123" s="124">
        <f>SUM(BK124:BK143)</f>
        <v>0</v>
      </c>
    </row>
    <row r="124" spans="2:65" s="1" customFormat="1" ht="16.5" customHeight="1">
      <c r="B124" s="31"/>
      <c r="C124" s="125" t="s">
        <v>83</v>
      </c>
      <c r="D124" s="125" t="s">
        <v>171</v>
      </c>
      <c r="E124" s="126" t="s">
        <v>172</v>
      </c>
      <c r="F124" s="127" t="s">
        <v>1698</v>
      </c>
      <c r="G124" s="128" t="s">
        <v>174</v>
      </c>
      <c r="H124" s="129">
        <v>10</v>
      </c>
      <c r="I124" s="130"/>
      <c r="J124" s="131">
        <f t="shared" ref="J124:J143" si="0">ROUND(I124*H124,2)</f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ref="P124:P143" si="1">O124*H124</f>
        <v>0</v>
      </c>
      <c r="Q124" s="134">
        <v>0</v>
      </c>
      <c r="R124" s="134">
        <f t="shared" ref="R124:R143" si="2">Q124*H124</f>
        <v>0</v>
      </c>
      <c r="S124" s="134">
        <v>0</v>
      </c>
      <c r="T124" s="135">
        <f t="shared" ref="T124:T143" si="3">S124*H124</f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ref="BE124:BE143" si="4">IF(N124="základní",J124,0)</f>
        <v>0</v>
      </c>
      <c r="BF124" s="137">
        <f t="shared" ref="BF124:BF143" si="5">IF(N124="snížená",J124,0)</f>
        <v>0</v>
      </c>
      <c r="BG124" s="137">
        <f t="shared" ref="BG124:BG143" si="6">IF(N124="zákl. přenesená",J124,0)</f>
        <v>0</v>
      </c>
      <c r="BH124" s="137">
        <f t="shared" ref="BH124:BH143" si="7">IF(N124="sníž. přenesená",J124,0)</f>
        <v>0</v>
      </c>
      <c r="BI124" s="137">
        <f t="shared" ref="BI124:BI143" si="8">IF(N124="nulová",J124,0)</f>
        <v>0</v>
      </c>
      <c r="BJ124" s="16" t="s">
        <v>83</v>
      </c>
      <c r="BK124" s="137">
        <f t="shared" ref="BK124:BK143" si="9">ROUND(I124*H124,2)</f>
        <v>0</v>
      </c>
      <c r="BL124" s="16" t="s">
        <v>175</v>
      </c>
      <c r="BM124" s="136" t="s">
        <v>85</v>
      </c>
    </row>
    <row r="125" spans="2:65" s="1" customFormat="1" ht="16.5" customHeight="1">
      <c r="B125" s="31"/>
      <c r="C125" s="125" t="s">
        <v>85</v>
      </c>
      <c r="D125" s="125" t="s">
        <v>171</v>
      </c>
      <c r="E125" s="126" t="s">
        <v>176</v>
      </c>
      <c r="F125" s="127" t="s">
        <v>1699</v>
      </c>
      <c r="G125" s="128" t="s">
        <v>174</v>
      </c>
      <c r="H125" s="129">
        <v>20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175</v>
      </c>
    </row>
    <row r="126" spans="2:65" s="1" customFormat="1" ht="16.5" customHeight="1">
      <c r="B126" s="31"/>
      <c r="C126" s="125" t="s">
        <v>179</v>
      </c>
      <c r="D126" s="125" t="s">
        <v>171</v>
      </c>
      <c r="E126" s="126" t="s">
        <v>180</v>
      </c>
      <c r="F126" s="127" t="s">
        <v>1700</v>
      </c>
      <c r="G126" s="128" t="s">
        <v>174</v>
      </c>
      <c r="H126" s="129">
        <v>15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182</v>
      </c>
    </row>
    <row r="127" spans="2:65" s="1" customFormat="1" ht="16.5" customHeight="1">
      <c r="B127" s="31"/>
      <c r="C127" s="125" t="s">
        <v>175</v>
      </c>
      <c r="D127" s="125" t="s">
        <v>171</v>
      </c>
      <c r="E127" s="126" t="s">
        <v>180</v>
      </c>
      <c r="F127" s="127" t="s">
        <v>1700</v>
      </c>
      <c r="G127" s="128" t="s">
        <v>174</v>
      </c>
      <c r="H127" s="129">
        <v>10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185</v>
      </c>
    </row>
    <row r="128" spans="2:65" s="1" customFormat="1" ht="16.5" customHeight="1">
      <c r="B128" s="31"/>
      <c r="C128" s="125" t="s">
        <v>186</v>
      </c>
      <c r="D128" s="125" t="s">
        <v>171</v>
      </c>
      <c r="E128" s="126" t="s">
        <v>183</v>
      </c>
      <c r="F128" s="127" t="s">
        <v>177</v>
      </c>
      <c r="G128" s="128" t="s">
        <v>178</v>
      </c>
      <c r="H128" s="129">
        <v>1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189</v>
      </c>
    </row>
    <row r="129" spans="2:65" s="1" customFormat="1" ht="16.5" customHeight="1">
      <c r="B129" s="31"/>
      <c r="C129" s="125" t="s">
        <v>182</v>
      </c>
      <c r="D129" s="125" t="s">
        <v>171</v>
      </c>
      <c r="E129" s="126" t="s">
        <v>187</v>
      </c>
      <c r="F129" s="127" t="s">
        <v>181</v>
      </c>
      <c r="G129" s="128" t="s">
        <v>178</v>
      </c>
      <c r="H129" s="129">
        <v>1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8</v>
      </c>
    </row>
    <row r="130" spans="2:65" s="1" customFormat="1" ht="16.5" customHeight="1">
      <c r="B130" s="31"/>
      <c r="C130" s="125" t="s">
        <v>192</v>
      </c>
      <c r="D130" s="125" t="s">
        <v>171</v>
      </c>
      <c r="E130" s="126" t="s">
        <v>190</v>
      </c>
      <c r="F130" s="127" t="s">
        <v>1701</v>
      </c>
      <c r="G130" s="128" t="s">
        <v>178</v>
      </c>
      <c r="H130" s="129">
        <v>8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195</v>
      </c>
    </row>
    <row r="131" spans="2:65" s="1" customFormat="1" ht="16.5" customHeight="1">
      <c r="B131" s="31"/>
      <c r="C131" s="125" t="s">
        <v>185</v>
      </c>
      <c r="D131" s="125" t="s">
        <v>171</v>
      </c>
      <c r="E131" s="126" t="s">
        <v>193</v>
      </c>
      <c r="F131" s="127" t="s">
        <v>1702</v>
      </c>
      <c r="G131" s="128" t="s">
        <v>178</v>
      </c>
      <c r="H131" s="129">
        <v>2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198</v>
      </c>
    </row>
    <row r="132" spans="2:65" s="1" customFormat="1" ht="16.5" customHeight="1">
      <c r="B132" s="31"/>
      <c r="C132" s="125" t="s">
        <v>199</v>
      </c>
      <c r="D132" s="125" t="s">
        <v>171</v>
      </c>
      <c r="E132" s="126" t="s">
        <v>196</v>
      </c>
      <c r="F132" s="127" t="s">
        <v>194</v>
      </c>
      <c r="G132" s="128" t="s">
        <v>178</v>
      </c>
      <c r="H132" s="129">
        <v>8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202</v>
      </c>
    </row>
    <row r="133" spans="2:65" s="1" customFormat="1" ht="16.5" customHeight="1">
      <c r="B133" s="31"/>
      <c r="C133" s="125" t="s">
        <v>189</v>
      </c>
      <c r="D133" s="125" t="s">
        <v>171</v>
      </c>
      <c r="E133" s="126" t="s">
        <v>200</v>
      </c>
      <c r="F133" s="127" t="s">
        <v>197</v>
      </c>
      <c r="G133" s="128" t="s">
        <v>178</v>
      </c>
      <c r="H133" s="129">
        <v>2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205</v>
      </c>
    </row>
    <row r="134" spans="2:65" s="1" customFormat="1" ht="16.5" customHeight="1">
      <c r="B134" s="31"/>
      <c r="C134" s="125" t="s">
        <v>206</v>
      </c>
      <c r="D134" s="125" t="s">
        <v>171</v>
      </c>
      <c r="E134" s="126" t="s">
        <v>203</v>
      </c>
      <c r="F134" s="127" t="s">
        <v>208</v>
      </c>
      <c r="G134" s="128" t="s">
        <v>178</v>
      </c>
      <c r="H134" s="129">
        <v>1</v>
      </c>
      <c r="I134" s="130"/>
      <c r="J134" s="131">
        <f t="shared" si="0"/>
        <v>0</v>
      </c>
      <c r="K134" s="127" t="s">
        <v>1</v>
      </c>
      <c r="L134" s="31"/>
      <c r="M134" s="132" t="s">
        <v>1</v>
      </c>
      <c r="N134" s="133" t="s">
        <v>40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209</v>
      </c>
    </row>
    <row r="135" spans="2:65" s="1" customFormat="1" ht="16.5" customHeight="1">
      <c r="B135" s="31"/>
      <c r="C135" s="125" t="s">
        <v>8</v>
      </c>
      <c r="D135" s="125" t="s">
        <v>171</v>
      </c>
      <c r="E135" s="126" t="s">
        <v>207</v>
      </c>
      <c r="F135" s="127" t="s">
        <v>1703</v>
      </c>
      <c r="G135" s="128" t="s">
        <v>178</v>
      </c>
      <c r="H135" s="129">
        <v>8</v>
      </c>
      <c r="I135" s="130"/>
      <c r="J135" s="131">
        <f t="shared" si="0"/>
        <v>0</v>
      </c>
      <c r="K135" s="127" t="s">
        <v>1</v>
      </c>
      <c r="L135" s="31"/>
      <c r="M135" s="132" t="s">
        <v>1</v>
      </c>
      <c r="N135" s="133" t="s">
        <v>40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175</v>
      </c>
      <c r="AT135" s="136" t="s">
        <v>171</v>
      </c>
      <c r="AU135" s="136" t="s">
        <v>83</v>
      </c>
      <c r="AY135" s="16" t="s">
        <v>170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6" t="s">
        <v>83</v>
      </c>
      <c r="BK135" s="137">
        <f t="shared" si="9"/>
        <v>0</v>
      </c>
      <c r="BL135" s="16" t="s">
        <v>175</v>
      </c>
      <c r="BM135" s="136" t="s">
        <v>212</v>
      </c>
    </row>
    <row r="136" spans="2:65" s="1" customFormat="1" ht="16.5" customHeight="1">
      <c r="B136" s="31"/>
      <c r="C136" s="125" t="s">
        <v>213</v>
      </c>
      <c r="D136" s="125" t="s">
        <v>171</v>
      </c>
      <c r="E136" s="126" t="s">
        <v>210</v>
      </c>
      <c r="F136" s="127" t="s">
        <v>1704</v>
      </c>
      <c r="G136" s="128" t="s">
        <v>178</v>
      </c>
      <c r="H136" s="129">
        <v>1</v>
      </c>
      <c r="I136" s="130"/>
      <c r="J136" s="131">
        <f t="shared" si="0"/>
        <v>0</v>
      </c>
      <c r="K136" s="127" t="s">
        <v>1</v>
      </c>
      <c r="L136" s="31"/>
      <c r="M136" s="132" t="s">
        <v>1</v>
      </c>
      <c r="N136" s="133" t="s">
        <v>40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6" t="s">
        <v>83</v>
      </c>
      <c r="BK136" s="137">
        <f t="shared" si="9"/>
        <v>0</v>
      </c>
      <c r="BL136" s="16" t="s">
        <v>175</v>
      </c>
      <c r="BM136" s="136" t="s">
        <v>216</v>
      </c>
    </row>
    <row r="137" spans="2:65" s="1" customFormat="1" ht="16.5" customHeight="1">
      <c r="B137" s="31"/>
      <c r="C137" s="125" t="s">
        <v>195</v>
      </c>
      <c r="D137" s="125" t="s">
        <v>171</v>
      </c>
      <c r="E137" s="126" t="s">
        <v>214</v>
      </c>
      <c r="F137" s="127" t="s">
        <v>1705</v>
      </c>
      <c r="G137" s="128" t="s">
        <v>178</v>
      </c>
      <c r="H137" s="129">
        <v>7</v>
      </c>
      <c r="I137" s="130"/>
      <c r="J137" s="131">
        <f t="shared" si="0"/>
        <v>0</v>
      </c>
      <c r="K137" s="127" t="s">
        <v>1</v>
      </c>
      <c r="L137" s="31"/>
      <c r="M137" s="132" t="s">
        <v>1</v>
      </c>
      <c r="N137" s="133" t="s">
        <v>40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6" t="s">
        <v>83</v>
      </c>
      <c r="BK137" s="137">
        <f t="shared" si="9"/>
        <v>0</v>
      </c>
      <c r="BL137" s="16" t="s">
        <v>175</v>
      </c>
      <c r="BM137" s="136" t="s">
        <v>219</v>
      </c>
    </row>
    <row r="138" spans="2:65" s="1" customFormat="1" ht="16.5" customHeight="1">
      <c r="B138" s="31"/>
      <c r="C138" s="125" t="s">
        <v>220</v>
      </c>
      <c r="D138" s="125" t="s">
        <v>171</v>
      </c>
      <c r="E138" s="126" t="s">
        <v>217</v>
      </c>
      <c r="F138" s="127" t="s">
        <v>277</v>
      </c>
      <c r="G138" s="128" t="s">
        <v>174</v>
      </c>
      <c r="H138" s="129">
        <v>25</v>
      </c>
      <c r="I138" s="130"/>
      <c r="J138" s="131">
        <f t="shared" si="0"/>
        <v>0</v>
      </c>
      <c r="K138" s="127" t="s">
        <v>1</v>
      </c>
      <c r="L138" s="31"/>
      <c r="M138" s="132" t="s">
        <v>1</v>
      </c>
      <c r="N138" s="133" t="s">
        <v>40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175</v>
      </c>
      <c r="AT138" s="136" t="s">
        <v>171</v>
      </c>
      <c r="AU138" s="136" t="s">
        <v>83</v>
      </c>
      <c r="AY138" s="16" t="s">
        <v>170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6" t="s">
        <v>83</v>
      </c>
      <c r="BK138" s="137">
        <f t="shared" si="9"/>
        <v>0</v>
      </c>
      <c r="BL138" s="16" t="s">
        <v>175</v>
      </c>
      <c r="BM138" s="136" t="s">
        <v>223</v>
      </c>
    </row>
    <row r="139" spans="2:65" s="1" customFormat="1" ht="21.75" customHeight="1">
      <c r="B139" s="31"/>
      <c r="C139" s="125" t="s">
        <v>198</v>
      </c>
      <c r="D139" s="125" t="s">
        <v>171</v>
      </c>
      <c r="E139" s="126" t="s">
        <v>221</v>
      </c>
      <c r="F139" s="127" t="s">
        <v>1706</v>
      </c>
      <c r="G139" s="128" t="s">
        <v>174</v>
      </c>
      <c r="H139" s="129">
        <v>25</v>
      </c>
      <c r="I139" s="130"/>
      <c r="J139" s="131">
        <f t="shared" si="0"/>
        <v>0</v>
      </c>
      <c r="K139" s="127" t="s">
        <v>1</v>
      </c>
      <c r="L139" s="31"/>
      <c r="M139" s="132" t="s">
        <v>1</v>
      </c>
      <c r="N139" s="133" t="s">
        <v>40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6" t="s">
        <v>83</v>
      </c>
      <c r="BK139" s="137">
        <f t="shared" si="9"/>
        <v>0</v>
      </c>
      <c r="BL139" s="16" t="s">
        <v>175</v>
      </c>
      <c r="BM139" s="136" t="s">
        <v>226</v>
      </c>
    </row>
    <row r="140" spans="2:65" s="1" customFormat="1" ht="21.75" customHeight="1">
      <c r="B140" s="31"/>
      <c r="C140" s="125" t="s">
        <v>227</v>
      </c>
      <c r="D140" s="125" t="s">
        <v>171</v>
      </c>
      <c r="E140" s="126" t="s">
        <v>224</v>
      </c>
      <c r="F140" s="127" t="s">
        <v>1707</v>
      </c>
      <c r="G140" s="128" t="s">
        <v>174</v>
      </c>
      <c r="H140" s="129">
        <v>60</v>
      </c>
      <c r="I140" s="130"/>
      <c r="J140" s="131">
        <f t="shared" si="0"/>
        <v>0</v>
      </c>
      <c r="K140" s="127" t="s">
        <v>1</v>
      </c>
      <c r="L140" s="31"/>
      <c r="M140" s="132" t="s">
        <v>1</v>
      </c>
      <c r="N140" s="133" t="s">
        <v>40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6" t="s">
        <v>83</v>
      </c>
      <c r="BK140" s="137">
        <f t="shared" si="9"/>
        <v>0</v>
      </c>
      <c r="BL140" s="16" t="s">
        <v>175</v>
      </c>
      <c r="BM140" s="136" t="s">
        <v>230</v>
      </c>
    </row>
    <row r="141" spans="2:65" s="1" customFormat="1" ht="21.75" customHeight="1">
      <c r="B141" s="31"/>
      <c r="C141" s="125" t="s">
        <v>202</v>
      </c>
      <c r="D141" s="125" t="s">
        <v>171</v>
      </c>
      <c r="E141" s="126" t="s">
        <v>224</v>
      </c>
      <c r="F141" s="127" t="s">
        <v>1707</v>
      </c>
      <c r="G141" s="128" t="s">
        <v>174</v>
      </c>
      <c r="H141" s="129">
        <v>80</v>
      </c>
      <c r="I141" s="130"/>
      <c r="J141" s="131">
        <f t="shared" si="0"/>
        <v>0</v>
      </c>
      <c r="K141" s="127" t="s">
        <v>1</v>
      </c>
      <c r="L141" s="31"/>
      <c r="M141" s="132" t="s">
        <v>1</v>
      </c>
      <c r="N141" s="133" t="s">
        <v>40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175</v>
      </c>
      <c r="AT141" s="136" t="s">
        <v>171</v>
      </c>
      <c r="AU141" s="136" t="s">
        <v>83</v>
      </c>
      <c r="AY141" s="16" t="s">
        <v>170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6" t="s">
        <v>83</v>
      </c>
      <c r="BK141" s="137">
        <f t="shared" si="9"/>
        <v>0</v>
      </c>
      <c r="BL141" s="16" t="s">
        <v>175</v>
      </c>
      <c r="BM141" s="136" t="s">
        <v>233</v>
      </c>
    </row>
    <row r="142" spans="2:65" s="1" customFormat="1" ht="21.75" customHeight="1">
      <c r="B142" s="31"/>
      <c r="C142" s="125" t="s">
        <v>234</v>
      </c>
      <c r="D142" s="125" t="s">
        <v>171</v>
      </c>
      <c r="E142" s="126" t="s">
        <v>228</v>
      </c>
      <c r="F142" s="127" t="s">
        <v>1708</v>
      </c>
      <c r="G142" s="128" t="s">
        <v>174</v>
      </c>
      <c r="H142" s="129">
        <v>25</v>
      </c>
      <c r="I142" s="130"/>
      <c r="J142" s="131">
        <f t="shared" si="0"/>
        <v>0</v>
      </c>
      <c r="K142" s="127" t="s">
        <v>1</v>
      </c>
      <c r="L142" s="31"/>
      <c r="M142" s="132" t="s">
        <v>1</v>
      </c>
      <c r="N142" s="133" t="s">
        <v>40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6" t="s">
        <v>83</v>
      </c>
      <c r="BK142" s="137">
        <f t="shared" si="9"/>
        <v>0</v>
      </c>
      <c r="BL142" s="16" t="s">
        <v>175</v>
      </c>
      <c r="BM142" s="136" t="s">
        <v>237</v>
      </c>
    </row>
    <row r="143" spans="2:65" s="1" customFormat="1" ht="16.5" customHeight="1">
      <c r="B143" s="31"/>
      <c r="C143" s="125" t="s">
        <v>205</v>
      </c>
      <c r="D143" s="125" t="s">
        <v>171</v>
      </c>
      <c r="E143" s="126" t="s">
        <v>231</v>
      </c>
      <c r="F143" s="127" t="s">
        <v>310</v>
      </c>
      <c r="G143" s="128" t="s">
        <v>178</v>
      </c>
      <c r="H143" s="129">
        <v>100</v>
      </c>
      <c r="I143" s="130"/>
      <c r="J143" s="131">
        <f t="shared" si="0"/>
        <v>0</v>
      </c>
      <c r="K143" s="127" t="s">
        <v>1</v>
      </c>
      <c r="L143" s="31"/>
      <c r="M143" s="132" t="s">
        <v>1</v>
      </c>
      <c r="N143" s="133" t="s">
        <v>40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6" t="s">
        <v>83</v>
      </c>
      <c r="BK143" s="137">
        <f t="shared" si="9"/>
        <v>0</v>
      </c>
      <c r="BL143" s="16" t="s">
        <v>175</v>
      </c>
      <c r="BM143" s="136" t="s">
        <v>240</v>
      </c>
    </row>
    <row r="144" spans="2:65" s="10" customFormat="1" ht="25.9" customHeight="1">
      <c r="B144" s="115"/>
      <c r="D144" s="116" t="s">
        <v>74</v>
      </c>
      <c r="E144" s="117" t="s">
        <v>320</v>
      </c>
      <c r="F144" s="117" t="s">
        <v>90</v>
      </c>
      <c r="I144" s="118"/>
      <c r="J144" s="119">
        <f>BK144</f>
        <v>0</v>
      </c>
      <c r="L144" s="115"/>
      <c r="M144" s="120"/>
      <c r="P144" s="121">
        <f>SUM(P145:P146)</f>
        <v>0</v>
      </c>
      <c r="R144" s="121">
        <f>SUM(R145:R146)</f>
        <v>0</v>
      </c>
      <c r="T144" s="122">
        <f>SUM(T145:T146)</f>
        <v>0</v>
      </c>
      <c r="AR144" s="116" t="s">
        <v>83</v>
      </c>
      <c r="AT144" s="123" t="s">
        <v>74</v>
      </c>
      <c r="AU144" s="123" t="s">
        <v>75</v>
      </c>
      <c r="AY144" s="116" t="s">
        <v>170</v>
      </c>
      <c r="BK144" s="124">
        <f>SUM(BK145:BK146)</f>
        <v>0</v>
      </c>
    </row>
    <row r="145" spans="2:65" s="1" customFormat="1" ht="21.75" customHeight="1">
      <c r="B145" s="31"/>
      <c r="C145" s="125" t="s">
        <v>7</v>
      </c>
      <c r="D145" s="125" t="s">
        <v>171</v>
      </c>
      <c r="E145" s="126" t="s">
        <v>235</v>
      </c>
      <c r="F145" s="127" t="s">
        <v>323</v>
      </c>
      <c r="G145" s="128" t="s">
        <v>178</v>
      </c>
      <c r="H145" s="129">
        <v>2</v>
      </c>
      <c r="I145" s="130"/>
      <c r="J145" s="131">
        <f>ROUND(I145*H145,2)</f>
        <v>0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243</v>
      </c>
    </row>
    <row r="146" spans="2:65" s="1" customFormat="1" ht="21.75" customHeight="1">
      <c r="B146" s="31"/>
      <c r="C146" s="125" t="s">
        <v>209</v>
      </c>
      <c r="D146" s="125" t="s">
        <v>171</v>
      </c>
      <c r="E146" s="126" t="s">
        <v>238</v>
      </c>
      <c r="F146" s="127" t="s">
        <v>1709</v>
      </c>
      <c r="G146" s="128" t="s">
        <v>178</v>
      </c>
      <c r="H146" s="129">
        <v>1</v>
      </c>
      <c r="I146" s="130"/>
      <c r="J146" s="131">
        <f>ROUND(I146*H146,2)</f>
        <v>0</v>
      </c>
      <c r="K146" s="127" t="s">
        <v>1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83</v>
      </c>
      <c r="BK146" s="137">
        <f>ROUND(I146*H146,2)</f>
        <v>0</v>
      </c>
      <c r="BL146" s="16" t="s">
        <v>175</v>
      </c>
      <c r="BM146" s="136" t="s">
        <v>246</v>
      </c>
    </row>
    <row r="147" spans="2:65" s="10" customFormat="1" ht="25.9" customHeight="1">
      <c r="B147" s="115"/>
      <c r="D147" s="116" t="s">
        <v>74</v>
      </c>
      <c r="E147" s="117" t="s">
        <v>339</v>
      </c>
      <c r="F147" s="117" t="s">
        <v>340</v>
      </c>
      <c r="I147" s="118"/>
      <c r="J147" s="119">
        <f>BK147</f>
        <v>0</v>
      </c>
      <c r="L147" s="115"/>
      <c r="M147" s="120"/>
      <c r="P147" s="121">
        <f>SUM(P148:P165)</f>
        <v>0</v>
      </c>
      <c r="R147" s="121">
        <f>SUM(R148:R165)</f>
        <v>0</v>
      </c>
      <c r="T147" s="122">
        <f>SUM(T148:T165)</f>
        <v>0</v>
      </c>
      <c r="AR147" s="116" t="s">
        <v>83</v>
      </c>
      <c r="AT147" s="123" t="s">
        <v>74</v>
      </c>
      <c r="AU147" s="123" t="s">
        <v>75</v>
      </c>
      <c r="AY147" s="116" t="s">
        <v>170</v>
      </c>
      <c r="BK147" s="124">
        <f>SUM(BK148:BK165)</f>
        <v>0</v>
      </c>
    </row>
    <row r="148" spans="2:65" s="1" customFormat="1" ht="16.5" customHeight="1">
      <c r="B148" s="31"/>
      <c r="C148" s="125" t="s">
        <v>247</v>
      </c>
      <c r="D148" s="125" t="s">
        <v>171</v>
      </c>
      <c r="E148" s="126" t="s">
        <v>241</v>
      </c>
      <c r="F148" s="127" t="s">
        <v>1710</v>
      </c>
      <c r="G148" s="128" t="s">
        <v>315</v>
      </c>
      <c r="H148" s="129">
        <v>25</v>
      </c>
      <c r="I148" s="130"/>
      <c r="J148" s="131">
        <f t="shared" ref="J148:J165" si="10"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 t="shared" ref="P148:P165" si="11">O148*H148</f>
        <v>0</v>
      </c>
      <c r="Q148" s="134">
        <v>0</v>
      </c>
      <c r="R148" s="134">
        <f t="shared" ref="R148:R165" si="12">Q148*H148</f>
        <v>0</v>
      </c>
      <c r="S148" s="134">
        <v>0</v>
      </c>
      <c r="T148" s="135">
        <f t="shared" ref="T148:T165" si="13">S148*H148</f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 t="shared" ref="BE148:BE165" si="14">IF(N148="základní",J148,0)</f>
        <v>0</v>
      </c>
      <c r="BF148" s="137">
        <f t="shared" ref="BF148:BF165" si="15">IF(N148="snížená",J148,0)</f>
        <v>0</v>
      </c>
      <c r="BG148" s="137">
        <f t="shared" ref="BG148:BG165" si="16">IF(N148="zákl. přenesená",J148,0)</f>
        <v>0</v>
      </c>
      <c r="BH148" s="137">
        <f t="shared" ref="BH148:BH165" si="17">IF(N148="sníž. přenesená",J148,0)</f>
        <v>0</v>
      </c>
      <c r="BI148" s="137">
        <f t="shared" ref="BI148:BI165" si="18">IF(N148="nulová",J148,0)</f>
        <v>0</v>
      </c>
      <c r="BJ148" s="16" t="s">
        <v>83</v>
      </c>
      <c r="BK148" s="137">
        <f t="shared" ref="BK148:BK165" si="19">ROUND(I148*H148,2)</f>
        <v>0</v>
      </c>
      <c r="BL148" s="16" t="s">
        <v>175</v>
      </c>
      <c r="BM148" s="136" t="s">
        <v>250</v>
      </c>
    </row>
    <row r="149" spans="2:65" s="1" customFormat="1" ht="16.5" customHeight="1">
      <c r="B149" s="31"/>
      <c r="C149" s="125" t="s">
        <v>212</v>
      </c>
      <c r="D149" s="125" t="s">
        <v>171</v>
      </c>
      <c r="E149" s="126" t="s">
        <v>244</v>
      </c>
      <c r="F149" s="127" t="s">
        <v>1711</v>
      </c>
      <c r="G149" s="128" t="s">
        <v>315</v>
      </c>
      <c r="H149" s="129">
        <v>60</v>
      </c>
      <c r="I149" s="130"/>
      <c r="J149" s="131">
        <f t="shared" si="10"/>
        <v>0</v>
      </c>
      <c r="K149" s="127" t="s">
        <v>1</v>
      </c>
      <c r="L149" s="31"/>
      <c r="M149" s="132" t="s">
        <v>1</v>
      </c>
      <c r="N149" s="133" t="s">
        <v>40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175</v>
      </c>
      <c r="AT149" s="136" t="s">
        <v>171</v>
      </c>
      <c r="AU149" s="136" t="s">
        <v>83</v>
      </c>
      <c r="AY149" s="16" t="s">
        <v>170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6" t="s">
        <v>83</v>
      </c>
      <c r="BK149" s="137">
        <f t="shared" si="19"/>
        <v>0</v>
      </c>
      <c r="BL149" s="16" t="s">
        <v>175</v>
      </c>
      <c r="BM149" s="136" t="s">
        <v>253</v>
      </c>
    </row>
    <row r="150" spans="2:65" s="1" customFormat="1" ht="16.5" customHeight="1">
      <c r="B150" s="31"/>
      <c r="C150" s="125" t="s">
        <v>254</v>
      </c>
      <c r="D150" s="125" t="s">
        <v>171</v>
      </c>
      <c r="E150" s="126" t="s">
        <v>248</v>
      </c>
      <c r="F150" s="127" t="s">
        <v>1712</v>
      </c>
      <c r="G150" s="128" t="s">
        <v>315</v>
      </c>
      <c r="H150" s="129">
        <v>25</v>
      </c>
      <c r="I150" s="130"/>
      <c r="J150" s="131">
        <f t="shared" si="10"/>
        <v>0</v>
      </c>
      <c r="K150" s="127" t="s">
        <v>1</v>
      </c>
      <c r="L150" s="31"/>
      <c r="M150" s="132" t="s">
        <v>1</v>
      </c>
      <c r="N150" s="133" t="s">
        <v>40</v>
      </c>
      <c r="P150" s="134">
        <f t="shared" si="11"/>
        <v>0</v>
      </c>
      <c r="Q150" s="134">
        <v>0</v>
      </c>
      <c r="R150" s="134">
        <f t="shared" si="12"/>
        <v>0</v>
      </c>
      <c r="S150" s="134">
        <v>0</v>
      </c>
      <c r="T150" s="135">
        <f t="shared" si="13"/>
        <v>0</v>
      </c>
      <c r="AR150" s="136" t="s">
        <v>175</v>
      </c>
      <c r="AT150" s="136" t="s">
        <v>171</v>
      </c>
      <c r="AU150" s="136" t="s">
        <v>83</v>
      </c>
      <c r="AY150" s="16" t="s">
        <v>170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6" t="s">
        <v>83</v>
      </c>
      <c r="BK150" s="137">
        <f t="shared" si="19"/>
        <v>0</v>
      </c>
      <c r="BL150" s="16" t="s">
        <v>175</v>
      </c>
      <c r="BM150" s="136" t="s">
        <v>257</v>
      </c>
    </row>
    <row r="151" spans="2:65" s="1" customFormat="1" ht="16.5" customHeight="1">
      <c r="B151" s="31"/>
      <c r="C151" s="125" t="s">
        <v>216</v>
      </c>
      <c r="D151" s="125" t="s">
        <v>171</v>
      </c>
      <c r="E151" s="126" t="s">
        <v>251</v>
      </c>
      <c r="F151" s="127" t="s">
        <v>353</v>
      </c>
      <c r="G151" s="128" t="s">
        <v>315</v>
      </c>
      <c r="H151" s="129">
        <v>80</v>
      </c>
      <c r="I151" s="130"/>
      <c r="J151" s="131">
        <f t="shared" si="10"/>
        <v>0</v>
      </c>
      <c r="K151" s="127" t="s">
        <v>1</v>
      </c>
      <c r="L151" s="31"/>
      <c r="M151" s="132" t="s">
        <v>1</v>
      </c>
      <c r="N151" s="133" t="s">
        <v>40</v>
      </c>
      <c r="P151" s="134">
        <f t="shared" si="11"/>
        <v>0</v>
      </c>
      <c r="Q151" s="134">
        <v>0</v>
      </c>
      <c r="R151" s="134">
        <f t="shared" si="12"/>
        <v>0</v>
      </c>
      <c r="S151" s="134">
        <v>0</v>
      </c>
      <c r="T151" s="135">
        <f t="shared" si="13"/>
        <v>0</v>
      </c>
      <c r="AR151" s="136" t="s">
        <v>175</v>
      </c>
      <c r="AT151" s="136" t="s">
        <v>171</v>
      </c>
      <c r="AU151" s="136" t="s">
        <v>83</v>
      </c>
      <c r="AY151" s="16" t="s">
        <v>170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6" t="s">
        <v>83</v>
      </c>
      <c r="BK151" s="137">
        <f t="shared" si="19"/>
        <v>0</v>
      </c>
      <c r="BL151" s="16" t="s">
        <v>175</v>
      </c>
      <c r="BM151" s="136" t="s">
        <v>260</v>
      </c>
    </row>
    <row r="152" spans="2:65" s="1" customFormat="1" ht="16.5" customHeight="1">
      <c r="B152" s="31"/>
      <c r="C152" s="125" t="s">
        <v>261</v>
      </c>
      <c r="D152" s="125" t="s">
        <v>171</v>
      </c>
      <c r="E152" s="126" t="s">
        <v>255</v>
      </c>
      <c r="F152" s="127" t="s">
        <v>370</v>
      </c>
      <c r="G152" s="128" t="s">
        <v>315</v>
      </c>
      <c r="H152" s="129">
        <v>25</v>
      </c>
      <c r="I152" s="130"/>
      <c r="J152" s="131">
        <f t="shared" si="10"/>
        <v>0</v>
      </c>
      <c r="K152" s="127" t="s">
        <v>1</v>
      </c>
      <c r="L152" s="31"/>
      <c r="M152" s="132" t="s">
        <v>1</v>
      </c>
      <c r="N152" s="133" t="s">
        <v>40</v>
      </c>
      <c r="P152" s="134">
        <f t="shared" si="11"/>
        <v>0</v>
      </c>
      <c r="Q152" s="134">
        <v>0</v>
      </c>
      <c r="R152" s="134">
        <f t="shared" si="12"/>
        <v>0</v>
      </c>
      <c r="S152" s="134">
        <v>0</v>
      </c>
      <c r="T152" s="135">
        <f t="shared" si="13"/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6" t="s">
        <v>83</v>
      </c>
      <c r="BK152" s="137">
        <f t="shared" si="19"/>
        <v>0</v>
      </c>
      <c r="BL152" s="16" t="s">
        <v>175</v>
      </c>
      <c r="BM152" s="136" t="s">
        <v>262</v>
      </c>
    </row>
    <row r="153" spans="2:65" s="1" customFormat="1" ht="16.5" customHeight="1">
      <c r="B153" s="31"/>
      <c r="C153" s="125" t="s">
        <v>219</v>
      </c>
      <c r="D153" s="125" t="s">
        <v>171</v>
      </c>
      <c r="E153" s="126" t="s">
        <v>258</v>
      </c>
      <c r="F153" s="127" t="s">
        <v>396</v>
      </c>
      <c r="G153" s="128" t="s">
        <v>378</v>
      </c>
      <c r="H153" s="129">
        <v>1</v>
      </c>
      <c r="I153" s="130"/>
      <c r="J153" s="131">
        <f t="shared" si="10"/>
        <v>0</v>
      </c>
      <c r="K153" s="127" t="s">
        <v>1</v>
      </c>
      <c r="L153" s="31"/>
      <c r="M153" s="132" t="s">
        <v>1</v>
      </c>
      <c r="N153" s="133" t="s">
        <v>40</v>
      </c>
      <c r="P153" s="134">
        <f t="shared" si="11"/>
        <v>0</v>
      </c>
      <c r="Q153" s="134">
        <v>0</v>
      </c>
      <c r="R153" s="134">
        <f t="shared" si="12"/>
        <v>0</v>
      </c>
      <c r="S153" s="134">
        <v>0</v>
      </c>
      <c r="T153" s="135">
        <f t="shared" si="13"/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 t="shared" si="14"/>
        <v>0</v>
      </c>
      <c r="BF153" s="137">
        <f t="shared" si="15"/>
        <v>0</v>
      </c>
      <c r="BG153" s="137">
        <f t="shared" si="16"/>
        <v>0</v>
      </c>
      <c r="BH153" s="137">
        <f t="shared" si="17"/>
        <v>0</v>
      </c>
      <c r="BI153" s="137">
        <f t="shared" si="18"/>
        <v>0</v>
      </c>
      <c r="BJ153" s="16" t="s">
        <v>83</v>
      </c>
      <c r="BK153" s="137">
        <f t="shared" si="19"/>
        <v>0</v>
      </c>
      <c r="BL153" s="16" t="s">
        <v>175</v>
      </c>
      <c r="BM153" s="136" t="s">
        <v>265</v>
      </c>
    </row>
    <row r="154" spans="2:65" s="1" customFormat="1" ht="16.5" customHeight="1">
      <c r="B154" s="31"/>
      <c r="C154" s="125" t="s">
        <v>266</v>
      </c>
      <c r="D154" s="125" t="s">
        <v>171</v>
      </c>
      <c r="E154" s="126" t="s">
        <v>263</v>
      </c>
      <c r="F154" s="127" t="s">
        <v>403</v>
      </c>
      <c r="G154" s="128" t="s">
        <v>378</v>
      </c>
      <c r="H154" s="129">
        <v>1</v>
      </c>
      <c r="I154" s="130"/>
      <c r="J154" s="131">
        <f t="shared" si="10"/>
        <v>0</v>
      </c>
      <c r="K154" s="127" t="s">
        <v>1</v>
      </c>
      <c r="L154" s="31"/>
      <c r="M154" s="132" t="s">
        <v>1</v>
      </c>
      <c r="N154" s="133" t="s">
        <v>40</v>
      </c>
      <c r="P154" s="134">
        <f t="shared" si="11"/>
        <v>0</v>
      </c>
      <c r="Q154" s="134">
        <v>0</v>
      </c>
      <c r="R154" s="134">
        <f t="shared" si="12"/>
        <v>0</v>
      </c>
      <c r="S154" s="134">
        <v>0</v>
      </c>
      <c r="T154" s="135">
        <f t="shared" si="13"/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 t="shared" si="14"/>
        <v>0</v>
      </c>
      <c r="BF154" s="137">
        <f t="shared" si="15"/>
        <v>0</v>
      </c>
      <c r="BG154" s="137">
        <f t="shared" si="16"/>
        <v>0</v>
      </c>
      <c r="BH154" s="137">
        <f t="shared" si="17"/>
        <v>0</v>
      </c>
      <c r="BI154" s="137">
        <f t="shared" si="18"/>
        <v>0</v>
      </c>
      <c r="BJ154" s="16" t="s">
        <v>83</v>
      </c>
      <c r="BK154" s="137">
        <f t="shared" si="19"/>
        <v>0</v>
      </c>
      <c r="BL154" s="16" t="s">
        <v>175</v>
      </c>
      <c r="BM154" s="136" t="s">
        <v>269</v>
      </c>
    </row>
    <row r="155" spans="2:65" s="1" customFormat="1" ht="16.5" customHeight="1">
      <c r="B155" s="31"/>
      <c r="C155" s="125" t="s">
        <v>223</v>
      </c>
      <c r="D155" s="125" t="s">
        <v>171</v>
      </c>
      <c r="E155" s="126" t="s">
        <v>267</v>
      </c>
      <c r="F155" s="127" t="s">
        <v>413</v>
      </c>
      <c r="G155" s="128" t="s">
        <v>378</v>
      </c>
      <c r="H155" s="129">
        <v>8</v>
      </c>
      <c r="I155" s="130"/>
      <c r="J155" s="131">
        <f t="shared" si="10"/>
        <v>0</v>
      </c>
      <c r="K155" s="127" t="s">
        <v>1</v>
      </c>
      <c r="L155" s="31"/>
      <c r="M155" s="132" t="s">
        <v>1</v>
      </c>
      <c r="N155" s="133" t="s">
        <v>40</v>
      </c>
      <c r="P155" s="134">
        <f t="shared" si="11"/>
        <v>0</v>
      </c>
      <c r="Q155" s="134">
        <v>0</v>
      </c>
      <c r="R155" s="134">
        <f t="shared" si="12"/>
        <v>0</v>
      </c>
      <c r="S155" s="134">
        <v>0</v>
      </c>
      <c r="T155" s="135">
        <f t="shared" si="13"/>
        <v>0</v>
      </c>
      <c r="AR155" s="136" t="s">
        <v>175</v>
      </c>
      <c r="AT155" s="136" t="s">
        <v>171</v>
      </c>
      <c r="AU155" s="136" t="s">
        <v>83</v>
      </c>
      <c r="AY155" s="16" t="s">
        <v>170</v>
      </c>
      <c r="BE155" s="137">
        <f t="shared" si="14"/>
        <v>0</v>
      </c>
      <c r="BF155" s="137">
        <f t="shared" si="15"/>
        <v>0</v>
      </c>
      <c r="BG155" s="137">
        <f t="shared" si="16"/>
        <v>0</v>
      </c>
      <c r="BH155" s="137">
        <f t="shared" si="17"/>
        <v>0</v>
      </c>
      <c r="BI155" s="137">
        <f t="shared" si="18"/>
        <v>0</v>
      </c>
      <c r="BJ155" s="16" t="s">
        <v>83</v>
      </c>
      <c r="BK155" s="137">
        <f t="shared" si="19"/>
        <v>0</v>
      </c>
      <c r="BL155" s="16" t="s">
        <v>175</v>
      </c>
      <c r="BM155" s="136" t="s">
        <v>270</v>
      </c>
    </row>
    <row r="156" spans="2:65" s="1" customFormat="1" ht="16.5" customHeight="1">
      <c r="B156" s="31"/>
      <c r="C156" s="125" t="s">
        <v>271</v>
      </c>
      <c r="D156" s="125" t="s">
        <v>171</v>
      </c>
      <c r="E156" s="126" t="s">
        <v>272</v>
      </c>
      <c r="F156" s="127" t="s">
        <v>427</v>
      </c>
      <c r="G156" s="128" t="s">
        <v>378</v>
      </c>
      <c r="H156" s="129">
        <v>1</v>
      </c>
      <c r="I156" s="130"/>
      <c r="J156" s="131">
        <f t="shared" si="10"/>
        <v>0</v>
      </c>
      <c r="K156" s="127" t="s">
        <v>1</v>
      </c>
      <c r="L156" s="31"/>
      <c r="M156" s="132" t="s">
        <v>1</v>
      </c>
      <c r="N156" s="133" t="s">
        <v>40</v>
      </c>
      <c r="P156" s="134">
        <f t="shared" si="11"/>
        <v>0</v>
      </c>
      <c r="Q156" s="134">
        <v>0</v>
      </c>
      <c r="R156" s="134">
        <f t="shared" si="12"/>
        <v>0</v>
      </c>
      <c r="S156" s="134">
        <v>0</v>
      </c>
      <c r="T156" s="135">
        <f t="shared" si="13"/>
        <v>0</v>
      </c>
      <c r="AR156" s="136" t="s">
        <v>175</v>
      </c>
      <c r="AT156" s="136" t="s">
        <v>171</v>
      </c>
      <c r="AU156" s="136" t="s">
        <v>83</v>
      </c>
      <c r="AY156" s="16" t="s">
        <v>170</v>
      </c>
      <c r="BE156" s="137">
        <f t="shared" si="14"/>
        <v>0</v>
      </c>
      <c r="BF156" s="137">
        <f t="shared" si="15"/>
        <v>0</v>
      </c>
      <c r="BG156" s="137">
        <f t="shared" si="16"/>
        <v>0</v>
      </c>
      <c r="BH156" s="137">
        <f t="shared" si="17"/>
        <v>0</v>
      </c>
      <c r="BI156" s="137">
        <f t="shared" si="18"/>
        <v>0</v>
      </c>
      <c r="BJ156" s="16" t="s">
        <v>83</v>
      </c>
      <c r="BK156" s="137">
        <f t="shared" si="19"/>
        <v>0</v>
      </c>
      <c r="BL156" s="16" t="s">
        <v>175</v>
      </c>
      <c r="BM156" s="136" t="s">
        <v>275</v>
      </c>
    </row>
    <row r="157" spans="2:65" s="1" customFormat="1" ht="16.5" customHeight="1">
      <c r="B157" s="31"/>
      <c r="C157" s="125" t="s">
        <v>226</v>
      </c>
      <c r="D157" s="125" t="s">
        <v>171</v>
      </c>
      <c r="E157" s="126" t="s">
        <v>276</v>
      </c>
      <c r="F157" s="127" t="s">
        <v>1713</v>
      </c>
      <c r="G157" s="128" t="s">
        <v>274</v>
      </c>
      <c r="H157" s="129">
        <v>1</v>
      </c>
      <c r="I157" s="130"/>
      <c r="J157" s="131">
        <f t="shared" si="10"/>
        <v>0</v>
      </c>
      <c r="K157" s="127" t="s">
        <v>1</v>
      </c>
      <c r="L157" s="31"/>
      <c r="M157" s="132" t="s">
        <v>1</v>
      </c>
      <c r="N157" s="133" t="s">
        <v>40</v>
      </c>
      <c r="P157" s="134">
        <f t="shared" si="11"/>
        <v>0</v>
      </c>
      <c r="Q157" s="134">
        <v>0</v>
      </c>
      <c r="R157" s="134">
        <f t="shared" si="12"/>
        <v>0</v>
      </c>
      <c r="S157" s="134">
        <v>0</v>
      </c>
      <c r="T157" s="135">
        <f t="shared" si="13"/>
        <v>0</v>
      </c>
      <c r="AR157" s="136" t="s">
        <v>175</v>
      </c>
      <c r="AT157" s="136" t="s">
        <v>171</v>
      </c>
      <c r="AU157" s="136" t="s">
        <v>83</v>
      </c>
      <c r="AY157" s="16" t="s">
        <v>170</v>
      </c>
      <c r="BE157" s="137">
        <f t="shared" si="14"/>
        <v>0</v>
      </c>
      <c r="BF157" s="137">
        <f t="shared" si="15"/>
        <v>0</v>
      </c>
      <c r="BG157" s="137">
        <f t="shared" si="16"/>
        <v>0</v>
      </c>
      <c r="BH157" s="137">
        <f t="shared" si="17"/>
        <v>0</v>
      </c>
      <c r="BI157" s="137">
        <f t="shared" si="18"/>
        <v>0</v>
      </c>
      <c r="BJ157" s="16" t="s">
        <v>83</v>
      </c>
      <c r="BK157" s="137">
        <f t="shared" si="19"/>
        <v>0</v>
      </c>
      <c r="BL157" s="16" t="s">
        <v>175</v>
      </c>
      <c r="BM157" s="136" t="s">
        <v>278</v>
      </c>
    </row>
    <row r="158" spans="2:65" s="1" customFormat="1" ht="16.5" customHeight="1">
      <c r="B158" s="31"/>
      <c r="C158" s="125" t="s">
        <v>279</v>
      </c>
      <c r="D158" s="125" t="s">
        <v>171</v>
      </c>
      <c r="E158" s="126" t="s">
        <v>280</v>
      </c>
      <c r="F158" s="127" t="s">
        <v>1714</v>
      </c>
      <c r="G158" s="128" t="s">
        <v>315</v>
      </c>
      <c r="H158" s="129">
        <v>20</v>
      </c>
      <c r="I158" s="130"/>
      <c r="J158" s="131">
        <f t="shared" si="10"/>
        <v>0</v>
      </c>
      <c r="K158" s="127" t="s">
        <v>1</v>
      </c>
      <c r="L158" s="31"/>
      <c r="M158" s="132" t="s">
        <v>1</v>
      </c>
      <c r="N158" s="133" t="s">
        <v>40</v>
      </c>
      <c r="P158" s="134">
        <f t="shared" si="11"/>
        <v>0</v>
      </c>
      <c r="Q158" s="134">
        <v>0</v>
      </c>
      <c r="R158" s="134">
        <f t="shared" si="12"/>
        <v>0</v>
      </c>
      <c r="S158" s="134">
        <v>0</v>
      </c>
      <c r="T158" s="135">
        <f t="shared" si="13"/>
        <v>0</v>
      </c>
      <c r="AR158" s="136" t="s">
        <v>175</v>
      </c>
      <c r="AT158" s="136" t="s">
        <v>171</v>
      </c>
      <c r="AU158" s="136" t="s">
        <v>83</v>
      </c>
      <c r="AY158" s="16" t="s">
        <v>170</v>
      </c>
      <c r="BE158" s="137">
        <f t="shared" si="14"/>
        <v>0</v>
      </c>
      <c r="BF158" s="137">
        <f t="shared" si="15"/>
        <v>0</v>
      </c>
      <c r="BG158" s="137">
        <f t="shared" si="16"/>
        <v>0</v>
      </c>
      <c r="BH158" s="137">
        <f t="shared" si="17"/>
        <v>0</v>
      </c>
      <c r="BI158" s="137">
        <f t="shared" si="18"/>
        <v>0</v>
      </c>
      <c r="BJ158" s="16" t="s">
        <v>83</v>
      </c>
      <c r="BK158" s="137">
        <f t="shared" si="19"/>
        <v>0</v>
      </c>
      <c r="BL158" s="16" t="s">
        <v>175</v>
      </c>
      <c r="BM158" s="136" t="s">
        <v>282</v>
      </c>
    </row>
    <row r="159" spans="2:65" s="1" customFormat="1" ht="16.5" customHeight="1">
      <c r="B159" s="31"/>
      <c r="C159" s="125" t="s">
        <v>230</v>
      </c>
      <c r="D159" s="125" t="s">
        <v>171</v>
      </c>
      <c r="E159" s="126" t="s">
        <v>285</v>
      </c>
      <c r="F159" s="127" t="s">
        <v>1715</v>
      </c>
      <c r="G159" s="128" t="s">
        <v>315</v>
      </c>
      <c r="H159" s="129">
        <v>10</v>
      </c>
      <c r="I159" s="130"/>
      <c r="J159" s="131">
        <f t="shared" si="10"/>
        <v>0</v>
      </c>
      <c r="K159" s="127" t="s">
        <v>1</v>
      </c>
      <c r="L159" s="31"/>
      <c r="M159" s="132" t="s">
        <v>1</v>
      </c>
      <c r="N159" s="133" t="s">
        <v>40</v>
      </c>
      <c r="P159" s="134">
        <f t="shared" si="11"/>
        <v>0</v>
      </c>
      <c r="Q159" s="134">
        <v>0</v>
      </c>
      <c r="R159" s="134">
        <f t="shared" si="12"/>
        <v>0</v>
      </c>
      <c r="S159" s="134">
        <v>0</v>
      </c>
      <c r="T159" s="135">
        <f t="shared" si="13"/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 t="shared" si="14"/>
        <v>0</v>
      </c>
      <c r="BF159" s="137">
        <f t="shared" si="15"/>
        <v>0</v>
      </c>
      <c r="BG159" s="137">
        <f t="shared" si="16"/>
        <v>0</v>
      </c>
      <c r="BH159" s="137">
        <f t="shared" si="17"/>
        <v>0</v>
      </c>
      <c r="BI159" s="137">
        <f t="shared" si="18"/>
        <v>0</v>
      </c>
      <c r="BJ159" s="16" t="s">
        <v>83</v>
      </c>
      <c r="BK159" s="137">
        <f t="shared" si="19"/>
        <v>0</v>
      </c>
      <c r="BL159" s="16" t="s">
        <v>175</v>
      </c>
      <c r="BM159" s="136" t="s">
        <v>283</v>
      </c>
    </row>
    <row r="160" spans="2:65" s="1" customFormat="1" ht="16.5" customHeight="1">
      <c r="B160" s="31"/>
      <c r="C160" s="125" t="s">
        <v>284</v>
      </c>
      <c r="D160" s="125" t="s">
        <v>171</v>
      </c>
      <c r="E160" s="126" t="s">
        <v>288</v>
      </c>
      <c r="F160" s="127" t="s">
        <v>1716</v>
      </c>
      <c r="G160" s="128" t="s">
        <v>315</v>
      </c>
      <c r="H160" s="129">
        <v>10</v>
      </c>
      <c r="I160" s="130"/>
      <c r="J160" s="131">
        <f t="shared" si="10"/>
        <v>0</v>
      </c>
      <c r="K160" s="127" t="s">
        <v>1</v>
      </c>
      <c r="L160" s="31"/>
      <c r="M160" s="132" t="s">
        <v>1</v>
      </c>
      <c r="N160" s="133" t="s">
        <v>40</v>
      </c>
      <c r="P160" s="134">
        <f t="shared" si="11"/>
        <v>0</v>
      </c>
      <c r="Q160" s="134">
        <v>0</v>
      </c>
      <c r="R160" s="134">
        <f t="shared" si="12"/>
        <v>0</v>
      </c>
      <c r="S160" s="134">
        <v>0</v>
      </c>
      <c r="T160" s="135">
        <f t="shared" si="13"/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 t="shared" si="14"/>
        <v>0</v>
      </c>
      <c r="BF160" s="137">
        <f t="shared" si="15"/>
        <v>0</v>
      </c>
      <c r="BG160" s="137">
        <f t="shared" si="16"/>
        <v>0</v>
      </c>
      <c r="BH160" s="137">
        <f t="shared" si="17"/>
        <v>0</v>
      </c>
      <c r="BI160" s="137">
        <f t="shared" si="18"/>
        <v>0</v>
      </c>
      <c r="BJ160" s="16" t="s">
        <v>83</v>
      </c>
      <c r="BK160" s="137">
        <f t="shared" si="19"/>
        <v>0</v>
      </c>
      <c r="BL160" s="16" t="s">
        <v>175</v>
      </c>
      <c r="BM160" s="136" t="s">
        <v>287</v>
      </c>
    </row>
    <row r="161" spans="2:65" s="1" customFormat="1" ht="16.5" customHeight="1">
      <c r="B161" s="31"/>
      <c r="C161" s="125" t="s">
        <v>233</v>
      </c>
      <c r="D161" s="125" t="s">
        <v>171</v>
      </c>
      <c r="E161" s="126" t="s">
        <v>292</v>
      </c>
      <c r="F161" s="127" t="s">
        <v>1717</v>
      </c>
      <c r="G161" s="128" t="s">
        <v>378</v>
      </c>
      <c r="H161" s="129">
        <v>100</v>
      </c>
      <c r="I161" s="130"/>
      <c r="J161" s="131">
        <f t="shared" si="10"/>
        <v>0</v>
      </c>
      <c r="K161" s="127" t="s">
        <v>1</v>
      </c>
      <c r="L161" s="31"/>
      <c r="M161" s="132" t="s">
        <v>1</v>
      </c>
      <c r="N161" s="133" t="s">
        <v>40</v>
      </c>
      <c r="P161" s="134">
        <f t="shared" si="11"/>
        <v>0</v>
      </c>
      <c r="Q161" s="134">
        <v>0</v>
      </c>
      <c r="R161" s="134">
        <f t="shared" si="12"/>
        <v>0</v>
      </c>
      <c r="S161" s="134">
        <v>0</v>
      </c>
      <c r="T161" s="135">
        <f t="shared" si="13"/>
        <v>0</v>
      </c>
      <c r="AR161" s="136" t="s">
        <v>175</v>
      </c>
      <c r="AT161" s="136" t="s">
        <v>171</v>
      </c>
      <c r="AU161" s="136" t="s">
        <v>83</v>
      </c>
      <c r="AY161" s="16" t="s">
        <v>170</v>
      </c>
      <c r="BE161" s="137">
        <f t="shared" si="14"/>
        <v>0</v>
      </c>
      <c r="BF161" s="137">
        <f t="shared" si="15"/>
        <v>0</v>
      </c>
      <c r="BG161" s="137">
        <f t="shared" si="16"/>
        <v>0</v>
      </c>
      <c r="BH161" s="137">
        <f t="shared" si="17"/>
        <v>0</v>
      </c>
      <c r="BI161" s="137">
        <f t="shared" si="18"/>
        <v>0</v>
      </c>
      <c r="BJ161" s="16" t="s">
        <v>83</v>
      </c>
      <c r="BK161" s="137">
        <f t="shared" si="19"/>
        <v>0</v>
      </c>
      <c r="BL161" s="16" t="s">
        <v>175</v>
      </c>
      <c r="BM161" s="136" t="s">
        <v>290</v>
      </c>
    </row>
    <row r="162" spans="2:65" s="1" customFormat="1" ht="16.5" customHeight="1">
      <c r="B162" s="31"/>
      <c r="C162" s="125" t="s">
        <v>291</v>
      </c>
      <c r="D162" s="125" t="s">
        <v>171</v>
      </c>
      <c r="E162" s="126" t="s">
        <v>295</v>
      </c>
      <c r="F162" s="127" t="s">
        <v>1718</v>
      </c>
      <c r="G162" s="128" t="s">
        <v>378</v>
      </c>
      <c r="H162" s="129">
        <v>8</v>
      </c>
      <c r="I162" s="130"/>
      <c r="J162" s="131">
        <f t="shared" si="10"/>
        <v>0</v>
      </c>
      <c r="K162" s="127" t="s">
        <v>1</v>
      </c>
      <c r="L162" s="31"/>
      <c r="M162" s="132" t="s">
        <v>1</v>
      </c>
      <c r="N162" s="133" t="s">
        <v>40</v>
      </c>
      <c r="P162" s="134">
        <f t="shared" si="11"/>
        <v>0</v>
      </c>
      <c r="Q162" s="134">
        <v>0</v>
      </c>
      <c r="R162" s="134">
        <f t="shared" si="12"/>
        <v>0</v>
      </c>
      <c r="S162" s="134">
        <v>0</v>
      </c>
      <c r="T162" s="135">
        <f t="shared" si="13"/>
        <v>0</v>
      </c>
      <c r="AR162" s="136" t="s">
        <v>175</v>
      </c>
      <c r="AT162" s="136" t="s">
        <v>171</v>
      </c>
      <c r="AU162" s="136" t="s">
        <v>83</v>
      </c>
      <c r="AY162" s="16" t="s">
        <v>170</v>
      </c>
      <c r="BE162" s="137">
        <f t="shared" si="14"/>
        <v>0</v>
      </c>
      <c r="BF162" s="137">
        <f t="shared" si="15"/>
        <v>0</v>
      </c>
      <c r="BG162" s="137">
        <f t="shared" si="16"/>
        <v>0</v>
      </c>
      <c r="BH162" s="137">
        <f t="shared" si="17"/>
        <v>0</v>
      </c>
      <c r="BI162" s="137">
        <f t="shared" si="18"/>
        <v>0</v>
      </c>
      <c r="BJ162" s="16" t="s">
        <v>83</v>
      </c>
      <c r="BK162" s="137">
        <f t="shared" si="19"/>
        <v>0</v>
      </c>
      <c r="BL162" s="16" t="s">
        <v>175</v>
      </c>
      <c r="BM162" s="136" t="s">
        <v>294</v>
      </c>
    </row>
    <row r="163" spans="2:65" s="1" customFormat="1" ht="16.5" customHeight="1">
      <c r="B163" s="31"/>
      <c r="C163" s="125" t="s">
        <v>237</v>
      </c>
      <c r="D163" s="125" t="s">
        <v>171</v>
      </c>
      <c r="E163" s="126" t="s">
        <v>299</v>
      </c>
      <c r="F163" s="127" t="s">
        <v>1719</v>
      </c>
      <c r="G163" s="128" t="s">
        <v>378</v>
      </c>
      <c r="H163" s="129">
        <v>1</v>
      </c>
      <c r="I163" s="130"/>
      <c r="J163" s="131">
        <f t="shared" si="10"/>
        <v>0</v>
      </c>
      <c r="K163" s="127" t="s">
        <v>1</v>
      </c>
      <c r="L163" s="31"/>
      <c r="M163" s="132" t="s">
        <v>1</v>
      </c>
      <c r="N163" s="133" t="s">
        <v>40</v>
      </c>
      <c r="P163" s="134">
        <f t="shared" si="11"/>
        <v>0</v>
      </c>
      <c r="Q163" s="134">
        <v>0</v>
      </c>
      <c r="R163" s="134">
        <f t="shared" si="12"/>
        <v>0</v>
      </c>
      <c r="S163" s="134">
        <v>0</v>
      </c>
      <c r="T163" s="135">
        <f t="shared" si="13"/>
        <v>0</v>
      </c>
      <c r="AR163" s="136" t="s">
        <v>175</v>
      </c>
      <c r="AT163" s="136" t="s">
        <v>171</v>
      </c>
      <c r="AU163" s="136" t="s">
        <v>83</v>
      </c>
      <c r="AY163" s="16" t="s">
        <v>170</v>
      </c>
      <c r="BE163" s="137">
        <f t="shared" si="14"/>
        <v>0</v>
      </c>
      <c r="BF163" s="137">
        <f t="shared" si="15"/>
        <v>0</v>
      </c>
      <c r="BG163" s="137">
        <f t="shared" si="16"/>
        <v>0</v>
      </c>
      <c r="BH163" s="137">
        <f t="shared" si="17"/>
        <v>0</v>
      </c>
      <c r="BI163" s="137">
        <f t="shared" si="18"/>
        <v>0</v>
      </c>
      <c r="BJ163" s="16" t="s">
        <v>83</v>
      </c>
      <c r="BK163" s="137">
        <f t="shared" si="19"/>
        <v>0</v>
      </c>
      <c r="BL163" s="16" t="s">
        <v>175</v>
      </c>
      <c r="BM163" s="136" t="s">
        <v>297</v>
      </c>
    </row>
    <row r="164" spans="2:65" s="1" customFormat="1" ht="16.5" customHeight="1">
      <c r="B164" s="31"/>
      <c r="C164" s="125" t="s">
        <v>298</v>
      </c>
      <c r="D164" s="125" t="s">
        <v>171</v>
      </c>
      <c r="E164" s="126" t="s">
        <v>302</v>
      </c>
      <c r="F164" s="127" t="s">
        <v>1720</v>
      </c>
      <c r="G164" s="128" t="s">
        <v>315</v>
      </c>
      <c r="H164" s="129">
        <v>15</v>
      </c>
      <c r="I164" s="130"/>
      <c r="J164" s="131">
        <f t="shared" si="10"/>
        <v>0</v>
      </c>
      <c r="K164" s="127" t="s">
        <v>1</v>
      </c>
      <c r="L164" s="31"/>
      <c r="M164" s="132" t="s">
        <v>1</v>
      </c>
      <c r="N164" s="133" t="s">
        <v>40</v>
      </c>
      <c r="P164" s="134">
        <f t="shared" si="11"/>
        <v>0</v>
      </c>
      <c r="Q164" s="134">
        <v>0</v>
      </c>
      <c r="R164" s="134">
        <f t="shared" si="12"/>
        <v>0</v>
      </c>
      <c r="S164" s="134">
        <v>0</v>
      </c>
      <c r="T164" s="135">
        <f t="shared" si="13"/>
        <v>0</v>
      </c>
      <c r="AR164" s="136" t="s">
        <v>175</v>
      </c>
      <c r="AT164" s="136" t="s">
        <v>171</v>
      </c>
      <c r="AU164" s="136" t="s">
        <v>83</v>
      </c>
      <c r="AY164" s="16" t="s">
        <v>170</v>
      </c>
      <c r="BE164" s="137">
        <f t="shared" si="14"/>
        <v>0</v>
      </c>
      <c r="BF164" s="137">
        <f t="shared" si="15"/>
        <v>0</v>
      </c>
      <c r="BG164" s="137">
        <f t="shared" si="16"/>
        <v>0</v>
      </c>
      <c r="BH164" s="137">
        <f t="shared" si="17"/>
        <v>0</v>
      </c>
      <c r="BI164" s="137">
        <f t="shared" si="18"/>
        <v>0</v>
      </c>
      <c r="BJ164" s="16" t="s">
        <v>83</v>
      </c>
      <c r="BK164" s="137">
        <f t="shared" si="19"/>
        <v>0</v>
      </c>
      <c r="BL164" s="16" t="s">
        <v>175</v>
      </c>
      <c r="BM164" s="136" t="s">
        <v>301</v>
      </c>
    </row>
    <row r="165" spans="2:65" s="1" customFormat="1" ht="16.5" customHeight="1">
      <c r="B165" s="31"/>
      <c r="C165" s="125" t="s">
        <v>240</v>
      </c>
      <c r="D165" s="125" t="s">
        <v>171</v>
      </c>
      <c r="E165" s="126" t="s">
        <v>306</v>
      </c>
      <c r="F165" s="127" t="s">
        <v>1721</v>
      </c>
      <c r="G165" s="128" t="s">
        <v>378</v>
      </c>
      <c r="H165" s="129">
        <v>7</v>
      </c>
      <c r="I165" s="130"/>
      <c r="J165" s="131">
        <f t="shared" si="10"/>
        <v>0</v>
      </c>
      <c r="K165" s="127" t="s">
        <v>1</v>
      </c>
      <c r="L165" s="31"/>
      <c r="M165" s="132" t="s">
        <v>1</v>
      </c>
      <c r="N165" s="133" t="s">
        <v>40</v>
      </c>
      <c r="P165" s="134">
        <f t="shared" si="11"/>
        <v>0</v>
      </c>
      <c r="Q165" s="134">
        <v>0</v>
      </c>
      <c r="R165" s="134">
        <f t="shared" si="12"/>
        <v>0</v>
      </c>
      <c r="S165" s="134">
        <v>0</v>
      </c>
      <c r="T165" s="135">
        <f t="shared" si="13"/>
        <v>0</v>
      </c>
      <c r="AR165" s="136" t="s">
        <v>175</v>
      </c>
      <c r="AT165" s="136" t="s">
        <v>171</v>
      </c>
      <c r="AU165" s="136" t="s">
        <v>83</v>
      </c>
      <c r="AY165" s="16" t="s">
        <v>170</v>
      </c>
      <c r="BE165" s="137">
        <f t="shared" si="14"/>
        <v>0</v>
      </c>
      <c r="BF165" s="137">
        <f t="shared" si="15"/>
        <v>0</v>
      </c>
      <c r="BG165" s="137">
        <f t="shared" si="16"/>
        <v>0</v>
      </c>
      <c r="BH165" s="137">
        <f t="shared" si="17"/>
        <v>0</v>
      </c>
      <c r="BI165" s="137">
        <f t="shared" si="18"/>
        <v>0</v>
      </c>
      <c r="BJ165" s="16" t="s">
        <v>83</v>
      </c>
      <c r="BK165" s="137">
        <f t="shared" si="19"/>
        <v>0</v>
      </c>
      <c r="BL165" s="16" t="s">
        <v>175</v>
      </c>
      <c r="BM165" s="136" t="s">
        <v>304</v>
      </c>
    </row>
    <row r="166" spans="2:65" s="10" customFormat="1" ht="25.9" customHeight="1">
      <c r="B166" s="115"/>
      <c r="D166" s="116" t="s">
        <v>74</v>
      </c>
      <c r="E166" s="117" t="s">
        <v>510</v>
      </c>
      <c r="F166" s="117" t="s">
        <v>1722</v>
      </c>
      <c r="I166" s="118"/>
      <c r="J166" s="119">
        <f>BK166</f>
        <v>0</v>
      </c>
      <c r="L166" s="115"/>
      <c r="M166" s="120"/>
      <c r="P166" s="121">
        <f>SUM(P167:P168)</f>
        <v>0</v>
      </c>
      <c r="R166" s="121">
        <f>SUM(R167:R168)</f>
        <v>0</v>
      </c>
      <c r="T166" s="122">
        <f>SUM(T167:T168)</f>
        <v>0</v>
      </c>
      <c r="AR166" s="116" t="s">
        <v>83</v>
      </c>
      <c r="AT166" s="123" t="s">
        <v>74</v>
      </c>
      <c r="AU166" s="123" t="s">
        <v>75</v>
      </c>
      <c r="AY166" s="116" t="s">
        <v>170</v>
      </c>
      <c r="BK166" s="124">
        <f>SUM(BK167:BK168)</f>
        <v>0</v>
      </c>
    </row>
    <row r="167" spans="2:65" s="1" customFormat="1" ht="16.5" customHeight="1">
      <c r="B167" s="31"/>
      <c r="C167" s="125" t="s">
        <v>305</v>
      </c>
      <c r="D167" s="125" t="s">
        <v>171</v>
      </c>
      <c r="E167" s="126" t="s">
        <v>309</v>
      </c>
      <c r="F167" s="127" t="s">
        <v>1723</v>
      </c>
      <c r="G167" s="128" t="s">
        <v>378</v>
      </c>
      <c r="H167" s="129">
        <v>1</v>
      </c>
      <c r="I167" s="130"/>
      <c r="J167" s="131">
        <f>ROUND(I167*H167,2)</f>
        <v>0</v>
      </c>
      <c r="K167" s="127" t="s">
        <v>1</v>
      </c>
      <c r="L167" s="31"/>
      <c r="M167" s="132" t="s">
        <v>1</v>
      </c>
      <c r="N167" s="133" t="s">
        <v>40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175</v>
      </c>
      <c r="AT167" s="136" t="s">
        <v>171</v>
      </c>
      <c r="AU167" s="136" t="s">
        <v>83</v>
      </c>
      <c r="AY167" s="16" t="s">
        <v>170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6" t="s">
        <v>83</v>
      </c>
      <c r="BK167" s="137">
        <f>ROUND(I167*H167,2)</f>
        <v>0</v>
      </c>
      <c r="BL167" s="16" t="s">
        <v>175</v>
      </c>
      <c r="BM167" s="136" t="s">
        <v>308</v>
      </c>
    </row>
    <row r="168" spans="2:65" s="1" customFormat="1" ht="16.5" customHeight="1">
      <c r="B168" s="31"/>
      <c r="C168" s="125" t="s">
        <v>243</v>
      </c>
      <c r="D168" s="125" t="s">
        <v>171</v>
      </c>
      <c r="E168" s="126" t="s">
        <v>313</v>
      </c>
      <c r="F168" s="127" t="s">
        <v>1724</v>
      </c>
      <c r="G168" s="128" t="s">
        <v>1725</v>
      </c>
      <c r="H168" s="129">
        <v>1</v>
      </c>
      <c r="I168" s="130"/>
      <c r="J168" s="131">
        <f>ROUND(I168*H168,2)</f>
        <v>0</v>
      </c>
      <c r="K168" s="127" t="s">
        <v>1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175</v>
      </c>
      <c r="AT168" s="136" t="s">
        <v>171</v>
      </c>
      <c r="AU168" s="136" t="s">
        <v>83</v>
      </c>
      <c r="AY168" s="16" t="s">
        <v>170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83</v>
      </c>
      <c r="BK168" s="137">
        <f>ROUND(I168*H168,2)</f>
        <v>0</v>
      </c>
      <c r="BL168" s="16" t="s">
        <v>175</v>
      </c>
      <c r="BM168" s="136" t="s">
        <v>311</v>
      </c>
    </row>
    <row r="169" spans="2:65" s="10" customFormat="1" ht="25.9" customHeight="1">
      <c r="B169" s="115"/>
      <c r="D169" s="116" t="s">
        <v>74</v>
      </c>
      <c r="E169" s="117" t="s">
        <v>536</v>
      </c>
      <c r="F169" s="117" t="s">
        <v>537</v>
      </c>
      <c r="I169" s="118"/>
      <c r="J169" s="119">
        <f>BK169</f>
        <v>0</v>
      </c>
      <c r="L169" s="115"/>
      <c r="M169" s="120"/>
      <c r="P169" s="121">
        <f>SUM(P170:P176)</f>
        <v>0</v>
      </c>
      <c r="R169" s="121">
        <f>SUM(R170:R176)</f>
        <v>0</v>
      </c>
      <c r="T169" s="122">
        <f>SUM(T170:T176)</f>
        <v>0</v>
      </c>
      <c r="AR169" s="116" t="s">
        <v>83</v>
      </c>
      <c r="AT169" s="123" t="s">
        <v>74</v>
      </c>
      <c r="AU169" s="123" t="s">
        <v>75</v>
      </c>
      <c r="AY169" s="116" t="s">
        <v>170</v>
      </c>
      <c r="BK169" s="124">
        <f>SUM(BK170:BK176)</f>
        <v>0</v>
      </c>
    </row>
    <row r="170" spans="2:65" s="1" customFormat="1" ht="16.5" customHeight="1">
      <c r="B170" s="31"/>
      <c r="C170" s="125" t="s">
        <v>312</v>
      </c>
      <c r="D170" s="125" t="s">
        <v>171</v>
      </c>
      <c r="E170" s="126" t="s">
        <v>317</v>
      </c>
      <c r="F170" s="127" t="s">
        <v>1726</v>
      </c>
      <c r="G170" s="128" t="s">
        <v>541</v>
      </c>
      <c r="H170" s="129">
        <v>3</v>
      </c>
      <c r="I170" s="130"/>
      <c r="J170" s="131">
        <f t="shared" ref="J170:J176" si="20">ROUND(I170*H170,2)</f>
        <v>0</v>
      </c>
      <c r="K170" s="127" t="s">
        <v>1</v>
      </c>
      <c r="L170" s="31"/>
      <c r="M170" s="132" t="s">
        <v>1</v>
      </c>
      <c r="N170" s="133" t="s">
        <v>40</v>
      </c>
      <c r="P170" s="134">
        <f t="shared" ref="P170:P176" si="21">O170*H170</f>
        <v>0</v>
      </c>
      <c r="Q170" s="134">
        <v>0</v>
      </c>
      <c r="R170" s="134">
        <f t="shared" ref="R170:R176" si="22">Q170*H170</f>
        <v>0</v>
      </c>
      <c r="S170" s="134">
        <v>0</v>
      </c>
      <c r="T170" s="135">
        <f t="shared" ref="T170:T176" si="23">S170*H170</f>
        <v>0</v>
      </c>
      <c r="AR170" s="136" t="s">
        <v>175</v>
      </c>
      <c r="AT170" s="136" t="s">
        <v>171</v>
      </c>
      <c r="AU170" s="136" t="s">
        <v>83</v>
      </c>
      <c r="AY170" s="16" t="s">
        <v>170</v>
      </c>
      <c r="BE170" s="137">
        <f t="shared" ref="BE170:BE176" si="24">IF(N170="základní",J170,0)</f>
        <v>0</v>
      </c>
      <c r="BF170" s="137">
        <f t="shared" ref="BF170:BF176" si="25">IF(N170="snížená",J170,0)</f>
        <v>0</v>
      </c>
      <c r="BG170" s="137">
        <f t="shared" ref="BG170:BG176" si="26">IF(N170="zákl. přenesená",J170,0)</f>
        <v>0</v>
      </c>
      <c r="BH170" s="137">
        <f t="shared" ref="BH170:BH176" si="27">IF(N170="sníž. přenesená",J170,0)</f>
        <v>0</v>
      </c>
      <c r="BI170" s="137">
        <f t="shared" ref="BI170:BI176" si="28">IF(N170="nulová",J170,0)</f>
        <v>0</v>
      </c>
      <c r="BJ170" s="16" t="s">
        <v>83</v>
      </c>
      <c r="BK170" s="137">
        <f t="shared" ref="BK170:BK176" si="29">ROUND(I170*H170,2)</f>
        <v>0</v>
      </c>
      <c r="BL170" s="16" t="s">
        <v>175</v>
      </c>
      <c r="BM170" s="136" t="s">
        <v>316</v>
      </c>
    </row>
    <row r="171" spans="2:65" s="1" customFormat="1" ht="16.5" customHeight="1">
      <c r="B171" s="31"/>
      <c r="C171" s="125" t="s">
        <v>246</v>
      </c>
      <c r="D171" s="125" t="s">
        <v>171</v>
      </c>
      <c r="E171" s="126" t="s">
        <v>322</v>
      </c>
      <c r="F171" s="127" t="s">
        <v>1727</v>
      </c>
      <c r="G171" s="128" t="s">
        <v>541</v>
      </c>
      <c r="H171" s="129">
        <v>2</v>
      </c>
      <c r="I171" s="130"/>
      <c r="J171" s="131">
        <f t="shared" si="20"/>
        <v>0</v>
      </c>
      <c r="K171" s="127" t="s">
        <v>1</v>
      </c>
      <c r="L171" s="31"/>
      <c r="M171" s="132" t="s">
        <v>1</v>
      </c>
      <c r="N171" s="133" t="s">
        <v>40</v>
      </c>
      <c r="P171" s="134">
        <f t="shared" si="21"/>
        <v>0</v>
      </c>
      <c r="Q171" s="134">
        <v>0</v>
      </c>
      <c r="R171" s="134">
        <f t="shared" si="22"/>
        <v>0</v>
      </c>
      <c r="S171" s="134">
        <v>0</v>
      </c>
      <c r="T171" s="135">
        <f t="shared" si="23"/>
        <v>0</v>
      </c>
      <c r="AR171" s="136" t="s">
        <v>175</v>
      </c>
      <c r="AT171" s="136" t="s">
        <v>171</v>
      </c>
      <c r="AU171" s="136" t="s">
        <v>83</v>
      </c>
      <c r="AY171" s="16" t="s">
        <v>170</v>
      </c>
      <c r="BE171" s="137">
        <f t="shared" si="24"/>
        <v>0</v>
      </c>
      <c r="BF171" s="137">
        <f t="shared" si="25"/>
        <v>0</v>
      </c>
      <c r="BG171" s="137">
        <f t="shared" si="26"/>
        <v>0</v>
      </c>
      <c r="BH171" s="137">
        <f t="shared" si="27"/>
        <v>0</v>
      </c>
      <c r="BI171" s="137">
        <f t="shared" si="28"/>
        <v>0</v>
      </c>
      <c r="BJ171" s="16" t="s">
        <v>83</v>
      </c>
      <c r="BK171" s="137">
        <f t="shared" si="29"/>
        <v>0</v>
      </c>
      <c r="BL171" s="16" t="s">
        <v>175</v>
      </c>
      <c r="BM171" s="136" t="s">
        <v>319</v>
      </c>
    </row>
    <row r="172" spans="2:65" s="1" customFormat="1" ht="16.5" customHeight="1">
      <c r="B172" s="31"/>
      <c r="C172" s="125" t="s">
        <v>321</v>
      </c>
      <c r="D172" s="125" t="s">
        <v>171</v>
      </c>
      <c r="E172" s="126" t="s">
        <v>325</v>
      </c>
      <c r="F172" s="127" t="s">
        <v>1728</v>
      </c>
      <c r="G172" s="128" t="s">
        <v>541</v>
      </c>
      <c r="H172" s="129">
        <v>6</v>
      </c>
      <c r="I172" s="130"/>
      <c r="J172" s="131">
        <f t="shared" si="20"/>
        <v>0</v>
      </c>
      <c r="K172" s="127" t="s">
        <v>1</v>
      </c>
      <c r="L172" s="31"/>
      <c r="M172" s="132" t="s">
        <v>1</v>
      </c>
      <c r="N172" s="133" t="s">
        <v>40</v>
      </c>
      <c r="P172" s="134">
        <f t="shared" si="21"/>
        <v>0</v>
      </c>
      <c r="Q172" s="134">
        <v>0</v>
      </c>
      <c r="R172" s="134">
        <f t="shared" si="22"/>
        <v>0</v>
      </c>
      <c r="S172" s="134">
        <v>0</v>
      </c>
      <c r="T172" s="135">
        <f t="shared" si="23"/>
        <v>0</v>
      </c>
      <c r="AR172" s="136" t="s">
        <v>175</v>
      </c>
      <c r="AT172" s="136" t="s">
        <v>171</v>
      </c>
      <c r="AU172" s="136" t="s">
        <v>83</v>
      </c>
      <c r="AY172" s="16" t="s">
        <v>170</v>
      </c>
      <c r="BE172" s="137">
        <f t="shared" si="24"/>
        <v>0</v>
      </c>
      <c r="BF172" s="137">
        <f t="shared" si="25"/>
        <v>0</v>
      </c>
      <c r="BG172" s="137">
        <f t="shared" si="26"/>
        <v>0</v>
      </c>
      <c r="BH172" s="137">
        <f t="shared" si="27"/>
        <v>0</v>
      </c>
      <c r="BI172" s="137">
        <f t="shared" si="28"/>
        <v>0</v>
      </c>
      <c r="BJ172" s="16" t="s">
        <v>83</v>
      </c>
      <c r="BK172" s="137">
        <f t="shared" si="29"/>
        <v>0</v>
      </c>
      <c r="BL172" s="16" t="s">
        <v>175</v>
      </c>
      <c r="BM172" s="136" t="s">
        <v>324</v>
      </c>
    </row>
    <row r="173" spans="2:65" s="1" customFormat="1" ht="16.5" customHeight="1">
      <c r="B173" s="31"/>
      <c r="C173" s="125" t="s">
        <v>250</v>
      </c>
      <c r="D173" s="125" t="s">
        <v>171</v>
      </c>
      <c r="E173" s="126" t="s">
        <v>329</v>
      </c>
      <c r="F173" s="127" t="s">
        <v>544</v>
      </c>
      <c r="G173" s="128" t="s">
        <v>541</v>
      </c>
      <c r="H173" s="129">
        <v>2</v>
      </c>
      <c r="I173" s="130"/>
      <c r="J173" s="131">
        <f t="shared" si="20"/>
        <v>0</v>
      </c>
      <c r="K173" s="127" t="s">
        <v>1</v>
      </c>
      <c r="L173" s="31"/>
      <c r="M173" s="132" t="s">
        <v>1</v>
      </c>
      <c r="N173" s="133" t="s">
        <v>40</v>
      </c>
      <c r="P173" s="134">
        <f t="shared" si="21"/>
        <v>0</v>
      </c>
      <c r="Q173" s="134">
        <v>0</v>
      </c>
      <c r="R173" s="134">
        <f t="shared" si="22"/>
        <v>0</v>
      </c>
      <c r="S173" s="134">
        <v>0</v>
      </c>
      <c r="T173" s="135">
        <f t="shared" si="23"/>
        <v>0</v>
      </c>
      <c r="AR173" s="136" t="s">
        <v>175</v>
      </c>
      <c r="AT173" s="136" t="s">
        <v>171</v>
      </c>
      <c r="AU173" s="136" t="s">
        <v>83</v>
      </c>
      <c r="AY173" s="16" t="s">
        <v>170</v>
      </c>
      <c r="BE173" s="137">
        <f t="shared" si="24"/>
        <v>0</v>
      </c>
      <c r="BF173" s="137">
        <f t="shared" si="25"/>
        <v>0</v>
      </c>
      <c r="BG173" s="137">
        <f t="shared" si="26"/>
        <v>0</v>
      </c>
      <c r="BH173" s="137">
        <f t="shared" si="27"/>
        <v>0</v>
      </c>
      <c r="BI173" s="137">
        <f t="shared" si="28"/>
        <v>0</v>
      </c>
      <c r="BJ173" s="16" t="s">
        <v>83</v>
      </c>
      <c r="BK173" s="137">
        <f t="shared" si="29"/>
        <v>0</v>
      </c>
      <c r="BL173" s="16" t="s">
        <v>175</v>
      </c>
      <c r="BM173" s="136" t="s">
        <v>327</v>
      </c>
    </row>
    <row r="174" spans="2:65" s="1" customFormat="1" ht="16.5" customHeight="1">
      <c r="B174" s="31"/>
      <c r="C174" s="125" t="s">
        <v>328</v>
      </c>
      <c r="D174" s="125" t="s">
        <v>171</v>
      </c>
      <c r="E174" s="126" t="s">
        <v>332</v>
      </c>
      <c r="F174" s="127" t="s">
        <v>551</v>
      </c>
      <c r="G174" s="128" t="s">
        <v>541</v>
      </c>
      <c r="H174" s="129">
        <v>6</v>
      </c>
      <c r="I174" s="130"/>
      <c r="J174" s="131">
        <f t="shared" si="20"/>
        <v>0</v>
      </c>
      <c r="K174" s="127" t="s">
        <v>1</v>
      </c>
      <c r="L174" s="31"/>
      <c r="M174" s="132" t="s">
        <v>1</v>
      </c>
      <c r="N174" s="133" t="s">
        <v>40</v>
      </c>
      <c r="P174" s="134">
        <f t="shared" si="21"/>
        <v>0</v>
      </c>
      <c r="Q174" s="134">
        <v>0</v>
      </c>
      <c r="R174" s="134">
        <f t="shared" si="22"/>
        <v>0</v>
      </c>
      <c r="S174" s="134">
        <v>0</v>
      </c>
      <c r="T174" s="135">
        <f t="shared" si="23"/>
        <v>0</v>
      </c>
      <c r="AR174" s="136" t="s">
        <v>175</v>
      </c>
      <c r="AT174" s="136" t="s">
        <v>171</v>
      </c>
      <c r="AU174" s="136" t="s">
        <v>83</v>
      </c>
      <c r="AY174" s="16" t="s">
        <v>170</v>
      </c>
      <c r="BE174" s="137">
        <f t="shared" si="24"/>
        <v>0</v>
      </c>
      <c r="BF174" s="137">
        <f t="shared" si="25"/>
        <v>0</v>
      </c>
      <c r="BG174" s="137">
        <f t="shared" si="26"/>
        <v>0</v>
      </c>
      <c r="BH174" s="137">
        <f t="shared" si="27"/>
        <v>0</v>
      </c>
      <c r="BI174" s="137">
        <f t="shared" si="28"/>
        <v>0</v>
      </c>
      <c r="BJ174" s="16" t="s">
        <v>83</v>
      </c>
      <c r="BK174" s="137">
        <f t="shared" si="29"/>
        <v>0</v>
      </c>
      <c r="BL174" s="16" t="s">
        <v>175</v>
      </c>
      <c r="BM174" s="136" t="s">
        <v>331</v>
      </c>
    </row>
    <row r="175" spans="2:65" s="1" customFormat="1" ht="16.5" customHeight="1">
      <c r="B175" s="31"/>
      <c r="C175" s="125" t="s">
        <v>253</v>
      </c>
      <c r="D175" s="125" t="s">
        <v>171</v>
      </c>
      <c r="E175" s="126" t="s">
        <v>336</v>
      </c>
      <c r="F175" s="127" t="s">
        <v>558</v>
      </c>
      <c r="G175" s="128" t="s">
        <v>541</v>
      </c>
      <c r="H175" s="129">
        <v>2</v>
      </c>
      <c r="I175" s="130"/>
      <c r="J175" s="131">
        <f t="shared" si="20"/>
        <v>0</v>
      </c>
      <c r="K175" s="127" t="s">
        <v>1</v>
      </c>
      <c r="L175" s="31"/>
      <c r="M175" s="132" t="s">
        <v>1</v>
      </c>
      <c r="N175" s="133" t="s">
        <v>40</v>
      </c>
      <c r="P175" s="134">
        <f t="shared" si="21"/>
        <v>0</v>
      </c>
      <c r="Q175" s="134">
        <v>0</v>
      </c>
      <c r="R175" s="134">
        <f t="shared" si="22"/>
        <v>0</v>
      </c>
      <c r="S175" s="134">
        <v>0</v>
      </c>
      <c r="T175" s="135">
        <f t="shared" si="23"/>
        <v>0</v>
      </c>
      <c r="AR175" s="136" t="s">
        <v>175</v>
      </c>
      <c r="AT175" s="136" t="s">
        <v>171</v>
      </c>
      <c r="AU175" s="136" t="s">
        <v>83</v>
      </c>
      <c r="AY175" s="16" t="s">
        <v>170</v>
      </c>
      <c r="BE175" s="137">
        <f t="shared" si="24"/>
        <v>0</v>
      </c>
      <c r="BF175" s="137">
        <f t="shared" si="25"/>
        <v>0</v>
      </c>
      <c r="BG175" s="137">
        <f t="shared" si="26"/>
        <v>0</v>
      </c>
      <c r="BH175" s="137">
        <f t="shared" si="27"/>
        <v>0</v>
      </c>
      <c r="BI175" s="137">
        <f t="shared" si="28"/>
        <v>0</v>
      </c>
      <c r="BJ175" s="16" t="s">
        <v>83</v>
      </c>
      <c r="BK175" s="137">
        <f t="shared" si="29"/>
        <v>0</v>
      </c>
      <c r="BL175" s="16" t="s">
        <v>175</v>
      </c>
      <c r="BM175" s="136" t="s">
        <v>334</v>
      </c>
    </row>
    <row r="176" spans="2:65" s="1" customFormat="1" ht="16.5" customHeight="1">
      <c r="B176" s="31"/>
      <c r="C176" s="125" t="s">
        <v>335</v>
      </c>
      <c r="D176" s="125" t="s">
        <v>171</v>
      </c>
      <c r="E176" s="126" t="s">
        <v>341</v>
      </c>
      <c r="F176" s="127" t="s">
        <v>562</v>
      </c>
      <c r="G176" s="128" t="s">
        <v>541</v>
      </c>
      <c r="H176" s="129">
        <v>8</v>
      </c>
      <c r="I176" s="130"/>
      <c r="J176" s="131">
        <f t="shared" si="20"/>
        <v>0</v>
      </c>
      <c r="K176" s="127" t="s">
        <v>1</v>
      </c>
      <c r="L176" s="31"/>
      <c r="M176" s="132" t="s">
        <v>1</v>
      </c>
      <c r="N176" s="133" t="s">
        <v>40</v>
      </c>
      <c r="P176" s="134">
        <f t="shared" si="21"/>
        <v>0</v>
      </c>
      <c r="Q176" s="134">
        <v>0</v>
      </c>
      <c r="R176" s="134">
        <f t="shared" si="22"/>
        <v>0</v>
      </c>
      <c r="S176" s="134">
        <v>0</v>
      </c>
      <c r="T176" s="135">
        <f t="shared" si="23"/>
        <v>0</v>
      </c>
      <c r="AR176" s="136" t="s">
        <v>175</v>
      </c>
      <c r="AT176" s="136" t="s">
        <v>171</v>
      </c>
      <c r="AU176" s="136" t="s">
        <v>83</v>
      </c>
      <c r="AY176" s="16" t="s">
        <v>170</v>
      </c>
      <c r="BE176" s="137">
        <f t="shared" si="24"/>
        <v>0</v>
      </c>
      <c r="BF176" s="137">
        <f t="shared" si="25"/>
        <v>0</v>
      </c>
      <c r="BG176" s="137">
        <f t="shared" si="26"/>
        <v>0</v>
      </c>
      <c r="BH176" s="137">
        <f t="shared" si="27"/>
        <v>0</v>
      </c>
      <c r="BI176" s="137">
        <f t="shared" si="28"/>
        <v>0</v>
      </c>
      <c r="BJ176" s="16" t="s">
        <v>83</v>
      </c>
      <c r="BK176" s="137">
        <f t="shared" si="29"/>
        <v>0</v>
      </c>
      <c r="BL176" s="16" t="s">
        <v>175</v>
      </c>
      <c r="BM176" s="136" t="s">
        <v>338</v>
      </c>
    </row>
    <row r="177" spans="2:65" s="10" customFormat="1" ht="25.9" customHeight="1">
      <c r="B177" s="115"/>
      <c r="D177" s="116" t="s">
        <v>74</v>
      </c>
      <c r="E177" s="117" t="s">
        <v>564</v>
      </c>
      <c r="F177" s="117" t="s">
        <v>537</v>
      </c>
      <c r="I177" s="118"/>
      <c r="J177" s="119">
        <f>BK177</f>
        <v>0</v>
      </c>
      <c r="L177" s="115"/>
      <c r="M177" s="120"/>
      <c r="P177" s="121">
        <f>SUM(P178:P181)</f>
        <v>0</v>
      </c>
      <c r="R177" s="121">
        <f>SUM(R178:R181)</f>
        <v>0</v>
      </c>
      <c r="T177" s="122">
        <f>SUM(T178:T181)</f>
        <v>0</v>
      </c>
      <c r="AR177" s="116" t="s">
        <v>83</v>
      </c>
      <c r="AT177" s="123" t="s">
        <v>74</v>
      </c>
      <c r="AU177" s="123" t="s">
        <v>75</v>
      </c>
      <c r="AY177" s="116" t="s">
        <v>170</v>
      </c>
      <c r="BK177" s="124">
        <f>SUM(BK178:BK181)</f>
        <v>0</v>
      </c>
    </row>
    <row r="178" spans="2:65" s="1" customFormat="1" ht="16.5" customHeight="1">
      <c r="B178" s="31"/>
      <c r="C178" s="125" t="s">
        <v>257</v>
      </c>
      <c r="D178" s="125" t="s">
        <v>171</v>
      </c>
      <c r="E178" s="126" t="s">
        <v>529</v>
      </c>
      <c r="F178" s="127" t="s">
        <v>565</v>
      </c>
      <c r="G178" s="128" t="s">
        <v>566</v>
      </c>
      <c r="H178" s="129">
        <v>1</v>
      </c>
      <c r="I178" s="130"/>
      <c r="J178" s="131">
        <f>ROUND(I178*H178,2)</f>
        <v>0</v>
      </c>
      <c r="K178" s="127" t="s">
        <v>1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175</v>
      </c>
      <c r="AT178" s="136" t="s">
        <v>171</v>
      </c>
      <c r="AU178" s="136" t="s">
        <v>83</v>
      </c>
      <c r="AY178" s="16" t="s">
        <v>170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83</v>
      </c>
      <c r="BK178" s="137">
        <f>ROUND(I178*H178,2)</f>
        <v>0</v>
      </c>
      <c r="BL178" s="16" t="s">
        <v>175</v>
      </c>
      <c r="BM178" s="136" t="s">
        <v>1729</v>
      </c>
    </row>
    <row r="179" spans="2:65" s="1" customFormat="1" ht="16.5" customHeight="1">
      <c r="B179" s="31"/>
      <c r="C179" s="125" t="s">
        <v>344</v>
      </c>
      <c r="D179" s="125" t="s">
        <v>171</v>
      </c>
      <c r="E179" s="126" t="s">
        <v>569</v>
      </c>
      <c r="F179" s="127" t="s">
        <v>570</v>
      </c>
      <c r="G179" s="128" t="s">
        <v>566</v>
      </c>
      <c r="H179" s="129">
        <v>1</v>
      </c>
      <c r="I179" s="130"/>
      <c r="J179" s="131">
        <f>ROUND(I179*H179,2)</f>
        <v>0</v>
      </c>
      <c r="K179" s="127" t="s">
        <v>1</v>
      </c>
      <c r="L179" s="31"/>
      <c r="M179" s="132" t="s">
        <v>1</v>
      </c>
      <c r="N179" s="133" t="s">
        <v>40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175</v>
      </c>
      <c r="AT179" s="136" t="s">
        <v>171</v>
      </c>
      <c r="AU179" s="136" t="s">
        <v>83</v>
      </c>
      <c r="AY179" s="16" t="s">
        <v>170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6" t="s">
        <v>83</v>
      </c>
      <c r="BK179" s="137">
        <f>ROUND(I179*H179,2)</f>
        <v>0</v>
      </c>
      <c r="BL179" s="16" t="s">
        <v>175</v>
      </c>
      <c r="BM179" s="136" t="s">
        <v>1730</v>
      </c>
    </row>
    <row r="180" spans="2:65" s="1" customFormat="1" ht="16.5" customHeight="1">
      <c r="B180" s="31"/>
      <c r="C180" s="125" t="s">
        <v>260</v>
      </c>
      <c r="D180" s="125" t="s">
        <v>171</v>
      </c>
      <c r="E180" s="126" t="s">
        <v>338</v>
      </c>
      <c r="F180" s="127" t="s">
        <v>572</v>
      </c>
      <c r="G180" s="128" t="s">
        <v>566</v>
      </c>
      <c r="H180" s="129">
        <v>1</v>
      </c>
      <c r="I180" s="130"/>
      <c r="J180" s="131">
        <f>ROUND(I180*H180,2)</f>
        <v>0</v>
      </c>
      <c r="K180" s="127" t="s">
        <v>1</v>
      </c>
      <c r="L180" s="31"/>
      <c r="M180" s="132" t="s">
        <v>1</v>
      </c>
      <c r="N180" s="133" t="s">
        <v>40</v>
      </c>
      <c r="P180" s="134">
        <f>O180*H180</f>
        <v>0</v>
      </c>
      <c r="Q180" s="134">
        <v>0</v>
      </c>
      <c r="R180" s="134">
        <f>Q180*H180</f>
        <v>0</v>
      </c>
      <c r="S180" s="134">
        <v>0</v>
      </c>
      <c r="T180" s="135">
        <f>S180*H180</f>
        <v>0</v>
      </c>
      <c r="AR180" s="136" t="s">
        <v>175</v>
      </c>
      <c r="AT180" s="136" t="s">
        <v>171</v>
      </c>
      <c r="AU180" s="136" t="s">
        <v>83</v>
      </c>
      <c r="AY180" s="16" t="s">
        <v>170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6" t="s">
        <v>83</v>
      </c>
      <c r="BK180" s="137">
        <f>ROUND(I180*H180,2)</f>
        <v>0</v>
      </c>
      <c r="BL180" s="16" t="s">
        <v>175</v>
      </c>
      <c r="BM180" s="136" t="s">
        <v>1731</v>
      </c>
    </row>
    <row r="181" spans="2:65" s="1" customFormat="1" ht="16.5" customHeight="1">
      <c r="B181" s="31"/>
      <c r="C181" s="125" t="s">
        <v>351</v>
      </c>
      <c r="D181" s="125" t="s">
        <v>171</v>
      </c>
      <c r="E181" s="126" t="s">
        <v>515</v>
      </c>
      <c r="F181" s="127" t="s">
        <v>574</v>
      </c>
      <c r="G181" s="128" t="s">
        <v>566</v>
      </c>
      <c r="H181" s="129">
        <v>1</v>
      </c>
      <c r="I181" s="130"/>
      <c r="J181" s="131">
        <f>ROUND(I181*H181,2)</f>
        <v>0</v>
      </c>
      <c r="K181" s="127" t="s">
        <v>1</v>
      </c>
      <c r="L181" s="31"/>
      <c r="M181" s="138" t="s">
        <v>1</v>
      </c>
      <c r="N181" s="139" t="s">
        <v>40</v>
      </c>
      <c r="O181" s="140"/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36" t="s">
        <v>175</v>
      </c>
      <c r="AT181" s="136" t="s">
        <v>171</v>
      </c>
      <c r="AU181" s="136" t="s">
        <v>83</v>
      </c>
      <c r="AY181" s="16" t="s">
        <v>170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83</v>
      </c>
      <c r="BK181" s="137">
        <f>ROUND(I181*H181,2)</f>
        <v>0</v>
      </c>
      <c r="BL181" s="16" t="s">
        <v>175</v>
      </c>
      <c r="BM181" s="136" t="s">
        <v>1732</v>
      </c>
    </row>
    <row r="182" spans="2:65" s="1" customFormat="1" ht="7" customHeight="1"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31"/>
    </row>
  </sheetData>
  <sheetProtection algorithmName="SHA-512" hashValue="T3ciCD9It+KK4hJKcYu841WG6SClvl0C4uoYL8pdum2SeQlwEJN9AMPOaIFFhVyO99ckEP+X3T0iWQWb6RDmag==" saltValue="x4rKijR+2CgCaEC5lXONuf2Ow47a75NbVkrF7+ZEGrhl58bsTdXwLKyQQKzoRNvM/FmV2X3eFPDJ+MC19ssgJg==" spinCount="100000" sheet="1" objects="1" scenarios="1" formatColumns="0" formatRows="0" autoFilter="0"/>
  <autoFilter ref="C121:K181" xr:uid="{00000000-0009-0000-0000-00000C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4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121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16.5" customHeight="1">
      <c r="B9" s="31"/>
      <c r="E9" s="193" t="s">
        <v>1733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ROUND((SUM(BE120:BE153)),  2)</f>
        <v>0</v>
      </c>
      <c r="I33" s="91">
        <v>0.21</v>
      </c>
      <c r="J33" s="90">
        <f>ROUND(((SUM(BE120:BE153))*I33),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ROUND((SUM(BF120:BF153)),  2)</f>
        <v>0</v>
      </c>
      <c r="I34" s="91">
        <v>0.12</v>
      </c>
      <c r="J34" s="90">
        <f>ROUND(((SUM(BF120:BF153))*I34),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ROUND((SUM(BG120:BG153)),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ROUND((SUM(BH120:BH153)),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ROUND((SUM(BI120:BI153)),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16.5" customHeight="1">
      <c r="B87" s="31"/>
      <c r="E87" s="193" t="str">
        <f>E9</f>
        <v>013 - Klimatizace - úprava servrovny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J120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1734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5" customHeight="1">
      <c r="B98" s="103"/>
      <c r="D98" s="104" t="s">
        <v>1735</v>
      </c>
      <c r="E98" s="105"/>
      <c r="F98" s="105"/>
      <c r="G98" s="105"/>
      <c r="H98" s="105"/>
      <c r="I98" s="105"/>
      <c r="J98" s="106">
        <f>J147</f>
        <v>0</v>
      </c>
      <c r="L98" s="103"/>
    </row>
    <row r="99" spans="2:12" s="8" customFormat="1" ht="25" customHeight="1">
      <c r="B99" s="103"/>
      <c r="D99" s="104" t="s">
        <v>1736</v>
      </c>
      <c r="E99" s="105"/>
      <c r="F99" s="105"/>
      <c r="G99" s="105"/>
      <c r="H99" s="105"/>
      <c r="I99" s="105"/>
      <c r="J99" s="106">
        <f>J149</f>
        <v>0</v>
      </c>
      <c r="L99" s="103"/>
    </row>
    <row r="100" spans="2:12" s="8" customFormat="1" ht="25" customHeight="1">
      <c r="B100" s="103"/>
      <c r="D100" s="104" t="s">
        <v>1737</v>
      </c>
      <c r="E100" s="105"/>
      <c r="F100" s="105"/>
      <c r="G100" s="105"/>
      <c r="H100" s="105"/>
      <c r="I100" s="105"/>
      <c r="J100" s="106">
        <f>J151</f>
        <v>0</v>
      </c>
      <c r="L100" s="103"/>
    </row>
    <row r="101" spans="2:12" s="1" customFormat="1" ht="21.85" customHeight="1">
      <c r="B101" s="31"/>
      <c r="L101" s="31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5" customHeight="1">
      <c r="B107" s="31"/>
      <c r="C107" s="20" t="s">
        <v>155</v>
      </c>
      <c r="L107" s="31"/>
    </row>
    <row r="108" spans="2:12" s="1" customFormat="1" ht="7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7" t="str">
        <f>E7</f>
        <v>ÚPRAVA VSTUPNÍHO PODLAŽÍ a ÚPRRAVA SERVROVNY OBJEKTU POLIKLINIKY V KARVINÉ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142</v>
      </c>
      <c r="L111" s="31"/>
    </row>
    <row r="112" spans="2:12" s="1" customFormat="1" ht="16.5" customHeight="1">
      <c r="B112" s="31"/>
      <c r="E112" s="193" t="str">
        <f>E9</f>
        <v>013 - Klimatizace - úprava servrovny</v>
      </c>
      <c r="F112" s="229"/>
      <c r="G112" s="229"/>
      <c r="H112" s="229"/>
      <c r="L112" s="31"/>
    </row>
    <row r="113" spans="2:65" s="1" customFormat="1" ht="7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18. 2. 2024</v>
      </c>
      <c r="L114" s="31"/>
    </row>
    <row r="115" spans="2:65" s="1" customFormat="1" ht="7" customHeight="1">
      <c r="B115" s="31"/>
      <c r="L115" s="31"/>
    </row>
    <row r="116" spans="2:65" s="1" customFormat="1" ht="15.15" customHeight="1">
      <c r="B116" s="31"/>
      <c r="C116" s="26" t="s">
        <v>24</v>
      </c>
      <c r="F116" s="24" t="str">
        <f>E15</f>
        <v xml:space="preserve"> </v>
      </c>
      <c r="I116" s="26" t="s">
        <v>30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28</v>
      </c>
      <c r="F117" s="24" t="str">
        <f>IF(E18="","",E18)</f>
        <v>Vyplň údaj</v>
      </c>
      <c r="I117" s="26" t="s">
        <v>32</v>
      </c>
      <c r="J117" s="29" t="str">
        <f>E24</f>
        <v>Barbora Kyšková</v>
      </c>
      <c r="L117" s="31"/>
    </row>
    <row r="118" spans="2:65" s="1" customFormat="1" ht="10.3" customHeight="1">
      <c r="B118" s="31"/>
      <c r="L118" s="31"/>
    </row>
    <row r="119" spans="2:65" s="9" customFormat="1" ht="29.25" customHeight="1">
      <c r="B119" s="107"/>
      <c r="C119" s="108" t="s">
        <v>156</v>
      </c>
      <c r="D119" s="109" t="s">
        <v>60</v>
      </c>
      <c r="E119" s="109" t="s">
        <v>56</v>
      </c>
      <c r="F119" s="109" t="s">
        <v>57</v>
      </c>
      <c r="G119" s="109" t="s">
        <v>157</v>
      </c>
      <c r="H119" s="109" t="s">
        <v>158</v>
      </c>
      <c r="I119" s="109" t="s">
        <v>159</v>
      </c>
      <c r="J119" s="109" t="s">
        <v>146</v>
      </c>
      <c r="K119" s="110" t="s">
        <v>160</v>
      </c>
      <c r="L119" s="107"/>
      <c r="M119" s="58" t="s">
        <v>1</v>
      </c>
      <c r="N119" s="59" t="s">
        <v>39</v>
      </c>
      <c r="O119" s="59" t="s">
        <v>161</v>
      </c>
      <c r="P119" s="59" t="s">
        <v>162</v>
      </c>
      <c r="Q119" s="59" t="s">
        <v>163</v>
      </c>
      <c r="R119" s="59" t="s">
        <v>164</v>
      </c>
      <c r="S119" s="59" t="s">
        <v>165</v>
      </c>
      <c r="T119" s="60" t="s">
        <v>166</v>
      </c>
    </row>
    <row r="120" spans="2:65" s="1" customFormat="1" ht="22.8" customHeight="1">
      <c r="B120" s="31"/>
      <c r="C120" s="63" t="s">
        <v>167</v>
      </c>
      <c r="J120" s="111">
        <f>BK120</f>
        <v>0</v>
      </c>
      <c r="L120" s="31"/>
      <c r="M120" s="61"/>
      <c r="N120" s="52"/>
      <c r="O120" s="52"/>
      <c r="P120" s="112">
        <f>P121+P147+P149+P151</f>
        <v>0</v>
      </c>
      <c r="Q120" s="52"/>
      <c r="R120" s="112">
        <f>R121+R147+R149+R151</f>
        <v>0</v>
      </c>
      <c r="S120" s="52"/>
      <c r="T120" s="113">
        <f>T121+T147+T149+T151</f>
        <v>0</v>
      </c>
      <c r="AT120" s="16" t="s">
        <v>74</v>
      </c>
      <c r="AU120" s="16" t="s">
        <v>148</v>
      </c>
      <c r="BK120" s="114">
        <f>BK121+BK147+BK149+BK151</f>
        <v>0</v>
      </c>
    </row>
    <row r="121" spans="2:65" s="10" customFormat="1" ht="25.9" customHeight="1">
      <c r="B121" s="115"/>
      <c r="D121" s="116" t="s">
        <v>74</v>
      </c>
      <c r="E121" s="117" t="s">
        <v>168</v>
      </c>
      <c r="F121" s="117" t="s">
        <v>1738</v>
      </c>
      <c r="I121" s="118"/>
      <c r="J121" s="119">
        <f>BK121</f>
        <v>0</v>
      </c>
      <c r="L121" s="115"/>
      <c r="M121" s="120"/>
      <c r="P121" s="121">
        <f>SUM(P122:P146)</f>
        <v>0</v>
      </c>
      <c r="R121" s="121">
        <f>SUM(R122:R146)</f>
        <v>0</v>
      </c>
      <c r="T121" s="122">
        <f>SUM(T122:T146)</f>
        <v>0</v>
      </c>
      <c r="AR121" s="116" t="s">
        <v>83</v>
      </c>
      <c r="AT121" s="123" t="s">
        <v>74</v>
      </c>
      <c r="AU121" s="123" t="s">
        <v>75</v>
      </c>
      <c r="AY121" s="116" t="s">
        <v>170</v>
      </c>
      <c r="BK121" s="124">
        <f>SUM(BK122:BK146)</f>
        <v>0</v>
      </c>
    </row>
    <row r="122" spans="2:65" s="1" customFormat="1" ht="66.75" customHeight="1">
      <c r="B122" s="31"/>
      <c r="C122" s="125" t="s">
        <v>83</v>
      </c>
      <c r="D122" s="125" t="s">
        <v>171</v>
      </c>
      <c r="E122" s="126" t="s">
        <v>1739</v>
      </c>
      <c r="F122" s="127" t="s">
        <v>1740</v>
      </c>
      <c r="G122" s="128" t="s">
        <v>178</v>
      </c>
      <c r="H122" s="129">
        <v>2</v>
      </c>
      <c r="I122" s="130"/>
      <c r="J122" s="131">
        <f t="shared" ref="J122:J146" si="0">ROUND(I122*H122,2)</f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ref="P122:P146" si="1">O122*H122</f>
        <v>0</v>
      </c>
      <c r="Q122" s="134">
        <v>0</v>
      </c>
      <c r="R122" s="134">
        <f t="shared" ref="R122:R146" si="2">Q122*H122</f>
        <v>0</v>
      </c>
      <c r="S122" s="134">
        <v>0</v>
      </c>
      <c r="T122" s="135">
        <f t="shared" ref="T122:T146" si="3">S122*H122</f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ref="BE122:BE146" si="4">IF(N122="základní",J122,0)</f>
        <v>0</v>
      </c>
      <c r="BF122" s="137">
        <f t="shared" ref="BF122:BF146" si="5">IF(N122="snížená",J122,0)</f>
        <v>0</v>
      </c>
      <c r="BG122" s="137">
        <f t="shared" ref="BG122:BG146" si="6">IF(N122="zákl. přenesená",J122,0)</f>
        <v>0</v>
      </c>
      <c r="BH122" s="137">
        <f t="shared" ref="BH122:BH146" si="7">IF(N122="sníž. přenesená",J122,0)</f>
        <v>0</v>
      </c>
      <c r="BI122" s="137">
        <f t="shared" ref="BI122:BI146" si="8">IF(N122="nulová",J122,0)</f>
        <v>0</v>
      </c>
      <c r="BJ122" s="16" t="s">
        <v>83</v>
      </c>
      <c r="BK122" s="137">
        <f t="shared" ref="BK122:BK146" si="9">ROUND(I122*H122,2)</f>
        <v>0</v>
      </c>
      <c r="BL122" s="16" t="s">
        <v>175</v>
      </c>
      <c r="BM122" s="136" t="s">
        <v>85</v>
      </c>
    </row>
    <row r="123" spans="2:65" s="1" customFormat="1" ht="16.5" customHeight="1">
      <c r="B123" s="31"/>
      <c r="C123" s="125" t="s">
        <v>85</v>
      </c>
      <c r="D123" s="125" t="s">
        <v>171</v>
      </c>
      <c r="E123" s="126" t="s">
        <v>345</v>
      </c>
      <c r="F123" s="127" t="s">
        <v>1741</v>
      </c>
      <c r="G123" s="128" t="s">
        <v>178</v>
      </c>
      <c r="H123" s="129">
        <v>2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175</v>
      </c>
    </row>
    <row r="124" spans="2:65" s="1" customFormat="1" ht="37.799999999999997" customHeight="1">
      <c r="B124" s="31"/>
      <c r="C124" s="125" t="s">
        <v>179</v>
      </c>
      <c r="D124" s="125" t="s">
        <v>171</v>
      </c>
      <c r="E124" s="126" t="s">
        <v>1742</v>
      </c>
      <c r="F124" s="127" t="s">
        <v>1743</v>
      </c>
      <c r="G124" s="128" t="s">
        <v>178</v>
      </c>
      <c r="H124" s="129">
        <v>2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182</v>
      </c>
    </row>
    <row r="125" spans="2:65" s="1" customFormat="1" ht="16.5" customHeight="1">
      <c r="B125" s="31"/>
      <c r="C125" s="125" t="s">
        <v>175</v>
      </c>
      <c r="D125" s="125" t="s">
        <v>171</v>
      </c>
      <c r="E125" s="126" t="s">
        <v>348</v>
      </c>
      <c r="F125" s="127" t="s">
        <v>1741</v>
      </c>
      <c r="G125" s="128" t="s">
        <v>178</v>
      </c>
      <c r="H125" s="129">
        <v>2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185</v>
      </c>
    </row>
    <row r="126" spans="2:65" s="1" customFormat="1" ht="44.25" customHeight="1">
      <c r="B126" s="31"/>
      <c r="C126" s="125" t="s">
        <v>186</v>
      </c>
      <c r="D126" s="125" t="s">
        <v>171</v>
      </c>
      <c r="E126" s="126" t="s">
        <v>1744</v>
      </c>
      <c r="F126" s="127" t="s">
        <v>1745</v>
      </c>
      <c r="G126" s="128" t="s">
        <v>178</v>
      </c>
      <c r="H126" s="129">
        <v>1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189</v>
      </c>
    </row>
    <row r="127" spans="2:65" s="1" customFormat="1" ht="16.5" customHeight="1">
      <c r="B127" s="31"/>
      <c r="C127" s="125" t="s">
        <v>182</v>
      </c>
      <c r="D127" s="125" t="s">
        <v>171</v>
      </c>
      <c r="E127" s="126" t="s">
        <v>352</v>
      </c>
      <c r="F127" s="127" t="s">
        <v>1741</v>
      </c>
      <c r="G127" s="128" t="s">
        <v>178</v>
      </c>
      <c r="H127" s="129">
        <v>1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8</v>
      </c>
    </row>
    <row r="128" spans="2:65" s="1" customFormat="1" ht="16.5" customHeight="1">
      <c r="B128" s="31"/>
      <c r="C128" s="125" t="s">
        <v>192</v>
      </c>
      <c r="D128" s="125" t="s">
        <v>171</v>
      </c>
      <c r="E128" s="126" t="s">
        <v>1746</v>
      </c>
      <c r="F128" s="127" t="s">
        <v>1747</v>
      </c>
      <c r="G128" s="128" t="s">
        <v>178</v>
      </c>
      <c r="H128" s="129">
        <v>2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195</v>
      </c>
    </row>
    <row r="129" spans="2:65" s="1" customFormat="1" ht="16.5" customHeight="1">
      <c r="B129" s="31"/>
      <c r="C129" s="125" t="s">
        <v>185</v>
      </c>
      <c r="D129" s="125" t="s">
        <v>171</v>
      </c>
      <c r="E129" s="126" t="s">
        <v>355</v>
      </c>
      <c r="F129" s="127" t="s">
        <v>1741</v>
      </c>
      <c r="G129" s="128" t="s">
        <v>178</v>
      </c>
      <c r="H129" s="129">
        <v>2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198</v>
      </c>
    </row>
    <row r="130" spans="2:65" s="1" customFormat="1" ht="21.75" customHeight="1">
      <c r="B130" s="31"/>
      <c r="C130" s="125" t="s">
        <v>199</v>
      </c>
      <c r="D130" s="125" t="s">
        <v>171</v>
      </c>
      <c r="E130" s="126" t="s">
        <v>359</v>
      </c>
      <c r="F130" s="127" t="s">
        <v>1748</v>
      </c>
      <c r="G130" s="128" t="s">
        <v>178</v>
      </c>
      <c r="H130" s="129">
        <v>1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202</v>
      </c>
    </row>
    <row r="131" spans="2:65" s="1" customFormat="1" ht="16.5" customHeight="1">
      <c r="B131" s="31"/>
      <c r="C131" s="125" t="s">
        <v>189</v>
      </c>
      <c r="D131" s="125" t="s">
        <v>171</v>
      </c>
      <c r="E131" s="126" t="s">
        <v>362</v>
      </c>
      <c r="F131" s="127" t="s">
        <v>1741</v>
      </c>
      <c r="G131" s="128" t="s">
        <v>178</v>
      </c>
      <c r="H131" s="129">
        <v>1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205</v>
      </c>
    </row>
    <row r="132" spans="2:65" s="1" customFormat="1" ht="55.5" customHeight="1">
      <c r="B132" s="31"/>
      <c r="C132" s="125" t="s">
        <v>206</v>
      </c>
      <c r="D132" s="125" t="s">
        <v>171</v>
      </c>
      <c r="E132" s="126" t="s">
        <v>1749</v>
      </c>
      <c r="F132" s="127" t="s">
        <v>1750</v>
      </c>
      <c r="G132" s="128" t="s">
        <v>1510</v>
      </c>
      <c r="H132" s="129">
        <v>27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209</v>
      </c>
    </row>
    <row r="133" spans="2:65" s="1" customFormat="1" ht="16.5" customHeight="1">
      <c r="B133" s="31"/>
      <c r="C133" s="125" t="s">
        <v>8</v>
      </c>
      <c r="D133" s="125" t="s">
        <v>171</v>
      </c>
      <c r="E133" s="126" t="s">
        <v>366</v>
      </c>
      <c r="F133" s="127" t="s">
        <v>1741</v>
      </c>
      <c r="G133" s="128" t="s">
        <v>1510</v>
      </c>
      <c r="H133" s="129">
        <v>27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212</v>
      </c>
    </row>
    <row r="134" spans="2:65" s="1" customFormat="1" ht="33" customHeight="1">
      <c r="B134" s="31"/>
      <c r="C134" s="125" t="s">
        <v>213</v>
      </c>
      <c r="D134" s="125" t="s">
        <v>171</v>
      </c>
      <c r="E134" s="126" t="s">
        <v>1751</v>
      </c>
      <c r="F134" s="127" t="s">
        <v>1752</v>
      </c>
      <c r="G134" s="128" t="s">
        <v>178</v>
      </c>
      <c r="H134" s="129">
        <v>2</v>
      </c>
      <c r="I134" s="130"/>
      <c r="J134" s="131">
        <f t="shared" si="0"/>
        <v>0</v>
      </c>
      <c r="K134" s="127" t="s">
        <v>1</v>
      </c>
      <c r="L134" s="31"/>
      <c r="M134" s="132" t="s">
        <v>1</v>
      </c>
      <c r="N134" s="133" t="s">
        <v>40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216</v>
      </c>
    </row>
    <row r="135" spans="2:65" s="1" customFormat="1" ht="16.5" customHeight="1">
      <c r="B135" s="31"/>
      <c r="C135" s="125" t="s">
        <v>195</v>
      </c>
      <c r="D135" s="125" t="s">
        <v>171</v>
      </c>
      <c r="E135" s="126" t="s">
        <v>369</v>
      </c>
      <c r="F135" s="127" t="s">
        <v>1741</v>
      </c>
      <c r="G135" s="128" t="s">
        <v>178</v>
      </c>
      <c r="H135" s="129">
        <v>2</v>
      </c>
      <c r="I135" s="130"/>
      <c r="J135" s="131">
        <f t="shared" si="0"/>
        <v>0</v>
      </c>
      <c r="K135" s="127" t="s">
        <v>1</v>
      </c>
      <c r="L135" s="31"/>
      <c r="M135" s="132" t="s">
        <v>1</v>
      </c>
      <c r="N135" s="133" t="s">
        <v>40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175</v>
      </c>
      <c r="AT135" s="136" t="s">
        <v>171</v>
      </c>
      <c r="AU135" s="136" t="s">
        <v>83</v>
      </c>
      <c r="AY135" s="16" t="s">
        <v>170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6" t="s">
        <v>83</v>
      </c>
      <c r="BK135" s="137">
        <f t="shared" si="9"/>
        <v>0</v>
      </c>
      <c r="BL135" s="16" t="s">
        <v>175</v>
      </c>
      <c r="BM135" s="136" t="s">
        <v>219</v>
      </c>
    </row>
    <row r="136" spans="2:65" s="1" customFormat="1" ht="24.15" customHeight="1">
      <c r="B136" s="31"/>
      <c r="C136" s="125" t="s">
        <v>220</v>
      </c>
      <c r="D136" s="125" t="s">
        <v>171</v>
      </c>
      <c r="E136" s="126" t="s">
        <v>1753</v>
      </c>
      <c r="F136" s="127" t="s">
        <v>1754</v>
      </c>
      <c r="G136" s="128" t="s">
        <v>1510</v>
      </c>
      <c r="H136" s="129">
        <v>1.4</v>
      </c>
      <c r="I136" s="130"/>
      <c r="J136" s="131">
        <f t="shared" si="0"/>
        <v>0</v>
      </c>
      <c r="K136" s="127" t="s">
        <v>1</v>
      </c>
      <c r="L136" s="31"/>
      <c r="M136" s="132" t="s">
        <v>1</v>
      </c>
      <c r="N136" s="133" t="s">
        <v>40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6" t="s">
        <v>83</v>
      </c>
      <c r="BK136" s="137">
        <f t="shared" si="9"/>
        <v>0</v>
      </c>
      <c r="BL136" s="16" t="s">
        <v>175</v>
      </c>
      <c r="BM136" s="136" t="s">
        <v>223</v>
      </c>
    </row>
    <row r="137" spans="2:65" s="1" customFormat="1" ht="24.15" customHeight="1">
      <c r="B137" s="31"/>
      <c r="C137" s="125" t="s">
        <v>198</v>
      </c>
      <c r="D137" s="125" t="s">
        <v>171</v>
      </c>
      <c r="E137" s="126" t="s">
        <v>373</v>
      </c>
      <c r="F137" s="127" t="s">
        <v>1755</v>
      </c>
      <c r="G137" s="128" t="s">
        <v>1756</v>
      </c>
      <c r="H137" s="129">
        <v>2</v>
      </c>
      <c r="I137" s="130"/>
      <c r="J137" s="131">
        <f t="shared" si="0"/>
        <v>0</v>
      </c>
      <c r="K137" s="127" t="s">
        <v>1</v>
      </c>
      <c r="L137" s="31"/>
      <c r="M137" s="132" t="s">
        <v>1</v>
      </c>
      <c r="N137" s="133" t="s">
        <v>40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6" t="s">
        <v>83</v>
      </c>
      <c r="BK137" s="137">
        <f t="shared" si="9"/>
        <v>0</v>
      </c>
      <c r="BL137" s="16" t="s">
        <v>175</v>
      </c>
      <c r="BM137" s="136" t="s">
        <v>226</v>
      </c>
    </row>
    <row r="138" spans="2:65" s="1" customFormat="1" ht="49.05" customHeight="1">
      <c r="B138" s="31"/>
      <c r="C138" s="125" t="s">
        <v>227</v>
      </c>
      <c r="D138" s="125" t="s">
        <v>171</v>
      </c>
      <c r="E138" s="126" t="s">
        <v>1757</v>
      </c>
      <c r="F138" s="127" t="s">
        <v>1758</v>
      </c>
      <c r="G138" s="128" t="s">
        <v>1510</v>
      </c>
      <c r="H138" s="129">
        <v>15</v>
      </c>
      <c r="I138" s="130"/>
      <c r="J138" s="131">
        <f t="shared" si="0"/>
        <v>0</v>
      </c>
      <c r="K138" s="127" t="s">
        <v>1</v>
      </c>
      <c r="L138" s="31"/>
      <c r="M138" s="132" t="s">
        <v>1</v>
      </c>
      <c r="N138" s="133" t="s">
        <v>40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175</v>
      </c>
      <c r="AT138" s="136" t="s">
        <v>171</v>
      </c>
      <c r="AU138" s="136" t="s">
        <v>83</v>
      </c>
      <c r="AY138" s="16" t="s">
        <v>170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6" t="s">
        <v>83</v>
      </c>
      <c r="BK138" s="137">
        <f t="shared" si="9"/>
        <v>0</v>
      </c>
      <c r="BL138" s="16" t="s">
        <v>175</v>
      </c>
      <c r="BM138" s="136" t="s">
        <v>230</v>
      </c>
    </row>
    <row r="139" spans="2:65" s="1" customFormat="1" ht="16.5" customHeight="1">
      <c r="B139" s="31"/>
      <c r="C139" s="125" t="s">
        <v>202</v>
      </c>
      <c r="D139" s="125" t="s">
        <v>171</v>
      </c>
      <c r="E139" s="126" t="s">
        <v>376</v>
      </c>
      <c r="F139" s="127" t="s">
        <v>1741</v>
      </c>
      <c r="G139" s="128" t="s">
        <v>1510</v>
      </c>
      <c r="H139" s="129">
        <v>15</v>
      </c>
      <c r="I139" s="130"/>
      <c r="J139" s="131">
        <f t="shared" si="0"/>
        <v>0</v>
      </c>
      <c r="K139" s="127" t="s">
        <v>1</v>
      </c>
      <c r="L139" s="31"/>
      <c r="M139" s="132" t="s">
        <v>1</v>
      </c>
      <c r="N139" s="133" t="s">
        <v>40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6" t="s">
        <v>83</v>
      </c>
      <c r="BK139" s="137">
        <f t="shared" si="9"/>
        <v>0</v>
      </c>
      <c r="BL139" s="16" t="s">
        <v>175</v>
      </c>
      <c r="BM139" s="136" t="s">
        <v>233</v>
      </c>
    </row>
    <row r="140" spans="2:65" s="1" customFormat="1" ht="24.15" customHeight="1">
      <c r="B140" s="31"/>
      <c r="C140" s="125" t="s">
        <v>234</v>
      </c>
      <c r="D140" s="125" t="s">
        <v>171</v>
      </c>
      <c r="E140" s="126" t="s">
        <v>1759</v>
      </c>
      <c r="F140" s="127" t="s">
        <v>1760</v>
      </c>
      <c r="G140" s="128" t="s">
        <v>606</v>
      </c>
      <c r="H140" s="129">
        <v>0.8</v>
      </c>
      <c r="I140" s="130"/>
      <c r="J140" s="131">
        <f t="shared" si="0"/>
        <v>0</v>
      </c>
      <c r="K140" s="127" t="s">
        <v>1</v>
      </c>
      <c r="L140" s="31"/>
      <c r="M140" s="132" t="s">
        <v>1</v>
      </c>
      <c r="N140" s="133" t="s">
        <v>40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6" t="s">
        <v>83</v>
      </c>
      <c r="BK140" s="137">
        <f t="shared" si="9"/>
        <v>0</v>
      </c>
      <c r="BL140" s="16" t="s">
        <v>175</v>
      </c>
      <c r="BM140" s="136" t="s">
        <v>237</v>
      </c>
    </row>
    <row r="141" spans="2:65" s="1" customFormat="1" ht="16.5" customHeight="1">
      <c r="B141" s="31"/>
      <c r="C141" s="125" t="s">
        <v>205</v>
      </c>
      <c r="D141" s="125" t="s">
        <v>171</v>
      </c>
      <c r="E141" s="126" t="s">
        <v>381</v>
      </c>
      <c r="F141" s="127" t="s">
        <v>1741</v>
      </c>
      <c r="G141" s="128" t="s">
        <v>606</v>
      </c>
      <c r="H141" s="129">
        <v>0.8</v>
      </c>
      <c r="I141" s="130"/>
      <c r="J141" s="131">
        <f t="shared" si="0"/>
        <v>0</v>
      </c>
      <c r="K141" s="127" t="s">
        <v>1</v>
      </c>
      <c r="L141" s="31"/>
      <c r="M141" s="132" t="s">
        <v>1</v>
      </c>
      <c r="N141" s="133" t="s">
        <v>40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175</v>
      </c>
      <c r="AT141" s="136" t="s">
        <v>171</v>
      </c>
      <c r="AU141" s="136" t="s">
        <v>83</v>
      </c>
      <c r="AY141" s="16" t="s">
        <v>170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6" t="s">
        <v>83</v>
      </c>
      <c r="BK141" s="137">
        <f t="shared" si="9"/>
        <v>0</v>
      </c>
      <c r="BL141" s="16" t="s">
        <v>175</v>
      </c>
      <c r="BM141" s="136" t="s">
        <v>240</v>
      </c>
    </row>
    <row r="142" spans="2:65" s="1" customFormat="1" ht="37.799999999999997" customHeight="1">
      <c r="B142" s="31"/>
      <c r="C142" s="125" t="s">
        <v>7</v>
      </c>
      <c r="D142" s="125" t="s">
        <v>171</v>
      </c>
      <c r="E142" s="126" t="s">
        <v>1761</v>
      </c>
      <c r="F142" s="127" t="s">
        <v>1762</v>
      </c>
      <c r="G142" s="128" t="s">
        <v>1510</v>
      </c>
      <c r="H142" s="129">
        <v>5</v>
      </c>
      <c r="I142" s="130"/>
      <c r="J142" s="131">
        <f t="shared" si="0"/>
        <v>0</v>
      </c>
      <c r="K142" s="127" t="s">
        <v>1</v>
      </c>
      <c r="L142" s="31"/>
      <c r="M142" s="132" t="s">
        <v>1</v>
      </c>
      <c r="N142" s="133" t="s">
        <v>40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6" t="s">
        <v>83</v>
      </c>
      <c r="BK142" s="137">
        <f t="shared" si="9"/>
        <v>0</v>
      </c>
      <c r="BL142" s="16" t="s">
        <v>175</v>
      </c>
      <c r="BM142" s="136" t="s">
        <v>243</v>
      </c>
    </row>
    <row r="143" spans="2:65" s="1" customFormat="1" ht="16.5" customHeight="1">
      <c r="B143" s="31"/>
      <c r="C143" s="125" t="s">
        <v>209</v>
      </c>
      <c r="D143" s="125" t="s">
        <v>171</v>
      </c>
      <c r="E143" s="126" t="s">
        <v>384</v>
      </c>
      <c r="F143" s="127" t="s">
        <v>1741</v>
      </c>
      <c r="G143" s="128" t="s">
        <v>1510</v>
      </c>
      <c r="H143" s="129">
        <v>5</v>
      </c>
      <c r="I143" s="130"/>
      <c r="J143" s="131">
        <f t="shared" si="0"/>
        <v>0</v>
      </c>
      <c r="K143" s="127" t="s">
        <v>1</v>
      </c>
      <c r="L143" s="31"/>
      <c r="M143" s="132" t="s">
        <v>1</v>
      </c>
      <c r="N143" s="133" t="s">
        <v>40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6" t="s">
        <v>83</v>
      </c>
      <c r="BK143" s="137">
        <f t="shared" si="9"/>
        <v>0</v>
      </c>
      <c r="BL143" s="16" t="s">
        <v>175</v>
      </c>
      <c r="BM143" s="136" t="s">
        <v>246</v>
      </c>
    </row>
    <row r="144" spans="2:65" s="1" customFormat="1" ht="24.15" customHeight="1">
      <c r="B144" s="31"/>
      <c r="C144" s="125" t="s">
        <v>247</v>
      </c>
      <c r="D144" s="125" t="s">
        <v>171</v>
      </c>
      <c r="E144" s="126" t="s">
        <v>1763</v>
      </c>
      <c r="F144" s="127" t="s">
        <v>1764</v>
      </c>
      <c r="G144" s="128" t="s">
        <v>178</v>
      </c>
      <c r="H144" s="129">
        <v>1</v>
      </c>
      <c r="I144" s="130"/>
      <c r="J144" s="131">
        <f t="shared" si="0"/>
        <v>0</v>
      </c>
      <c r="K144" s="127" t="s">
        <v>1</v>
      </c>
      <c r="L144" s="31"/>
      <c r="M144" s="132" t="s">
        <v>1</v>
      </c>
      <c r="N144" s="133" t="s">
        <v>40</v>
      </c>
      <c r="P144" s="134">
        <f t="shared" si="1"/>
        <v>0</v>
      </c>
      <c r="Q144" s="134">
        <v>0</v>
      </c>
      <c r="R144" s="134">
        <f t="shared" si="2"/>
        <v>0</v>
      </c>
      <c r="S144" s="134">
        <v>0</v>
      </c>
      <c r="T144" s="135">
        <f t="shared" si="3"/>
        <v>0</v>
      </c>
      <c r="AR144" s="136" t="s">
        <v>175</v>
      </c>
      <c r="AT144" s="136" t="s">
        <v>171</v>
      </c>
      <c r="AU144" s="136" t="s">
        <v>83</v>
      </c>
      <c r="AY144" s="16" t="s">
        <v>170</v>
      </c>
      <c r="BE144" s="137">
        <f t="shared" si="4"/>
        <v>0</v>
      </c>
      <c r="BF144" s="137">
        <f t="shared" si="5"/>
        <v>0</v>
      </c>
      <c r="BG144" s="137">
        <f t="shared" si="6"/>
        <v>0</v>
      </c>
      <c r="BH144" s="137">
        <f t="shared" si="7"/>
        <v>0</v>
      </c>
      <c r="BI144" s="137">
        <f t="shared" si="8"/>
        <v>0</v>
      </c>
      <c r="BJ144" s="16" t="s">
        <v>83</v>
      </c>
      <c r="BK144" s="137">
        <f t="shared" si="9"/>
        <v>0</v>
      </c>
      <c r="BL144" s="16" t="s">
        <v>175</v>
      </c>
      <c r="BM144" s="136" t="s">
        <v>250</v>
      </c>
    </row>
    <row r="145" spans="2:65" s="1" customFormat="1" ht="16.5" customHeight="1">
      <c r="B145" s="31"/>
      <c r="C145" s="125" t="s">
        <v>212</v>
      </c>
      <c r="D145" s="125" t="s">
        <v>171</v>
      </c>
      <c r="E145" s="126" t="s">
        <v>388</v>
      </c>
      <c r="F145" s="127" t="s">
        <v>1741</v>
      </c>
      <c r="G145" s="128" t="s">
        <v>178</v>
      </c>
      <c r="H145" s="129">
        <v>1</v>
      </c>
      <c r="I145" s="130"/>
      <c r="J145" s="131">
        <f t="shared" si="0"/>
        <v>0</v>
      </c>
      <c r="K145" s="127" t="s">
        <v>1</v>
      </c>
      <c r="L145" s="31"/>
      <c r="M145" s="132" t="s">
        <v>1</v>
      </c>
      <c r="N145" s="133" t="s">
        <v>40</v>
      </c>
      <c r="P145" s="134">
        <f t="shared" si="1"/>
        <v>0</v>
      </c>
      <c r="Q145" s="134">
        <v>0</v>
      </c>
      <c r="R145" s="134">
        <f t="shared" si="2"/>
        <v>0</v>
      </c>
      <c r="S145" s="134">
        <v>0</v>
      </c>
      <c r="T145" s="135">
        <f t="shared" si="3"/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 t="shared" si="4"/>
        <v>0</v>
      </c>
      <c r="BF145" s="137">
        <f t="shared" si="5"/>
        <v>0</v>
      </c>
      <c r="BG145" s="137">
        <f t="shared" si="6"/>
        <v>0</v>
      </c>
      <c r="BH145" s="137">
        <f t="shared" si="7"/>
        <v>0</v>
      </c>
      <c r="BI145" s="137">
        <f t="shared" si="8"/>
        <v>0</v>
      </c>
      <c r="BJ145" s="16" t="s">
        <v>83</v>
      </c>
      <c r="BK145" s="137">
        <f t="shared" si="9"/>
        <v>0</v>
      </c>
      <c r="BL145" s="16" t="s">
        <v>175</v>
      </c>
      <c r="BM145" s="136" t="s">
        <v>253</v>
      </c>
    </row>
    <row r="146" spans="2:65" s="1" customFormat="1" ht="16.5" customHeight="1">
      <c r="B146" s="31"/>
      <c r="C146" s="125" t="s">
        <v>254</v>
      </c>
      <c r="D146" s="125" t="s">
        <v>171</v>
      </c>
      <c r="E146" s="126" t="s">
        <v>391</v>
      </c>
      <c r="F146" s="127" t="s">
        <v>1765</v>
      </c>
      <c r="G146" s="128" t="s">
        <v>1510</v>
      </c>
      <c r="H146" s="129">
        <v>5</v>
      </c>
      <c r="I146" s="130"/>
      <c r="J146" s="131">
        <f t="shared" si="0"/>
        <v>0</v>
      </c>
      <c r="K146" s="127" t="s">
        <v>1</v>
      </c>
      <c r="L146" s="31"/>
      <c r="M146" s="132" t="s">
        <v>1</v>
      </c>
      <c r="N146" s="133" t="s">
        <v>40</v>
      </c>
      <c r="P146" s="134">
        <f t="shared" si="1"/>
        <v>0</v>
      </c>
      <c r="Q146" s="134">
        <v>0</v>
      </c>
      <c r="R146" s="134">
        <f t="shared" si="2"/>
        <v>0</v>
      </c>
      <c r="S146" s="134">
        <v>0</v>
      </c>
      <c r="T146" s="135">
        <f t="shared" si="3"/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 t="shared" si="4"/>
        <v>0</v>
      </c>
      <c r="BF146" s="137">
        <f t="shared" si="5"/>
        <v>0</v>
      </c>
      <c r="BG146" s="137">
        <f t="shared" si="6"/>
        <v>0</v>
      </c>
      <c r="BH146" s="137">
        <f t="shared" si="7"/>
        <v>0</v>
      </c>
      <c r="BI146" s="137">
        <f t="shared" si="8"/>
        <v>0</v>
      </c>
      <c r="BJ146" s="16" t="s">
        <v>83</v>
      </c>
      <c r="BK146" s="137">
        <f t="shared" si="9"/>
        <v>0</v>
      </c>
      <c r="BL146" s="16" t="s">
        <v>175</v>
      </c>
      <c r="BM146" s="136" t="s">
        <v>257</v>
      </c>
    </row>
    <row r="147" spans="2:65" s="10" customFormat="1" ht="25.9" customHeight="1">
      <c r="B147" s="115"/>
      <c r="D147" s="116" t="s">
        <v>74</v>
      </c>
      <c r="E147" s="117" t="s">
        <v>320</v>
      </c>
      <c r="F147" s="117" t="s">
        <v>649</v>
      </c>
      <c r="I147" s="118"/>
      <c r="J147" s="119">
        <f>BK147</f>
        <v>0</v>
      </c>
      <c r="L147" s="115"/>
      <c r="M147" s="120"/>
      <c r="P147" s="121">
        <f>P148</f>
        <v>0</v>
      </c>
      <c r="R147" s="121">
        <f>R148</f>
        <v>0</v>
      </c>
      <c r="T147" s="122">
        <f>T148</f>
        <v>0</v>
      </c>
      <c r="AR147" s="116" t="s">
        <v>83</v>
      </c>
      <c r="AT147" s="123" t="s">
        <v>74</v>
      </c>
      <c r="AU147" s="123" t="s">
        <v>75</v>
      </c>
      <c r="AY147" s="116" t="s">
        <v>170</v>
      </c>
      <c r="BK147" s="124">
        <f>BK148</f>
        <v>0</v>
      </c>
    </row>
    <row r="148" spans="2:65" s="1" customFormat="1" ht="16.5" customHeight="1">
      <c r="B148" s="31"/>
      <c r="C148" s="125" t="s">
        <v>216</v>
      </c>
      <c r="D148" s="125" t="s">
        <v>171</v>
      </c>
      <c r="E148" s="126" t="s">
        <v>395</v>
      </c>
      <c r="F148" s="127" t="s">
        <v>1766</v>
      </c>
      <c r="G148" s="128" t="s">
        <v>631</v>
      </c>
      <c r="H148" s="129">
        <v>0.19900000000000004</v>
      </c>
      <c r="I148" s="130"/>
      <c r="J148" s="131">
        <f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83</v>
      </c>
      <c r="BK148" s="137">
        <f>ROUND(I148*H148,2)</f>
        <v>0</v>
      </c>
      <c r="BL148" s="16" t="s">
        <v>175</v>
      </c>
      <c r="BM148" s="136" t="s">
        <v>260</v>
      </c>
    </row>
    <row r="149" spans="2:65" s="10" customFormat="1" ht="25.9" customHeight="1">
      <c r="B149" s="115"/>
      <c r="D149" s="116" t="s">
        <v>74</v>
      </c>
      <c r="E149" s="117" t="s">
        <v>339</v>
      </c>
      <c r="F149" s="117" t="s">
        <v>1767</v>
      </c>
      <c r="I149" s="118"/>
      <c r="J149" s="119">
        <f>BK149</f>
        <v>0</v>
      </c>
      <c r="L149" s="115"/>
      <c r="M149" s="120"/>
      <c r="P149" s="121">
        <f>P150</f>
        <v>0</v>
      </c>
      <c r="R149" s="121">
        <f>R150</f>
        <v>0</v>
      </c>
      <c r="T149" s="122">
        <f>T150</f>
        <v>0</v>
      </c>
      <c r="AR149" s="116" t="s">
        <v>83</v>
      </c>
      <c r="AT149" s="123" t="s">
        <v>74</v>
      </c>
      <c r="AU149" s="123" t="s">
        <v>75</v>
      </c>
      <c r="AY149" s="116" t="s">
        <v>170</v>
      </c>
      <c r="BK149" s="124">
        <f>BK150</f>
        <v>0</v>
      </c>
    </row>
    <row r="150" spans="2:65" s="1" customFormat="1" ht="37.799999999999997" customHeight="1">
      <c r="B150" s="31"/>
      <c r="C150" s="125" t="s">
        <v>261</v>
      </c>
      <c r="D150" s="125" t="s">
        <v>171</v>
      </c>
      <c r="E150" s="126" t="s">
        <v>398</v>
      </c>
      <c r="F150" s="127" t="s">
        <v>1768</v>
      </c>
      <c r="G150" s="128" t="s">
        <v>178</v>
      </c>
      <c r="H150" s="129">
        <v>2</v>
      </c>
      <c r="I150" s="130"/>
      <c r="J150" s="131">
        <f>ROUND(I150*H150,2)</f>
        <v>0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175</v>
      </c>
      <c r="AT150" s="136" t="s">
        <v>171</v>
      </c>
      <c r="AU150" s="136" t="s">
        <v>83</v>
      </c>
      <c r="AY150" s="16" t="s">
        <v>170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83</v>
      </c>
      <c r="BK150" s="137">
        <f>ROUND(I150*H150,2)</f>
        <v>0</v>
      </c>
      <c r="BL150" s="16" t="s">
        <v>175</v>
      </c>
      <c r="BM150" s="136" t="s">
        <v>262</v>
      </c>
    </row>
    <row r="151" spans="2:65" s="10" customFormat="1" ht="25.9" customHeight="1">
      <c r="B151" s="115"/>
      <c r="D151" s="116" t="s">
        <v>74</v>
      </c>
      <c r="E151" s="117" t="s">
        <v>510</v>
      </c>
      <c r="F151" s="117" t="s">
        <v>1769</v>
      </c>
      <c r="I151" s="118"/>
      <c r="J151" s="119">
        <f>BK151</f>
        <v>0</v>
      </c>
      <c r="L151" s="115"/>
      <c r="M151" s="120"/>
      <c r="P151" s="121">
        <f>SUM(P152:P153)</f>
        <v>0</v>
      </c>
      <c r="R151" s="121">
        <f>SUM(R152:R153)</f>
        <v>0</v>
      </c>
      <c r="T151" s="122">
        <f>SUM(T152:T153)</f>
        <v>0</v>
      </c>
      <c r="AR151" s="116" t="s">
        <v>83</v>
      </c>
      <c r="AT151" s="123" t="s">
        <v>74</v>
      </c>
      <c r="AU151" s="123" t="s">
        <v>75</v>
      </c>
      <c r="AY151" s="116" t="s">
        <v>170</v>
      </c>
      <c r="BK151" s="124">
        <f>SUM(BK152:BK153)</f>
        <v>0</v>
      </c>
    </row>
    <row r="152" spans="2:65" s="1" customFormat="1" ht="44.25" customHeight="1">
      <c r="B152" s="31"/>
      <c r="C152" s="125" t="s">
        <v>219</v>
      </c>
      <c r="D152" s="125" t="s">
        <v>171</v>
      </c>
      <c r="E152" s="126" t="s">
        <v>402</v>
      </c>
      <c r="F152" s="127" t="s">
        <v>1770</v>
      </c>
      <c r="G152" s="128" t="s">
        <v>541</v>
      </c>
      <c r="H152" s="129">
        <v>2</v>
      </c>
      <c r="I152" s="130"/>
      <c r="J152" s="131">
        <f>ROUND(I152*H152,2)</f>
        <v>0</v>
      </c>
      <c r="K152" s="127" t="s">
        <v>1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265</v>
      </c>
    </row>
    <row r="153" spans="2:65" s="1" customFormat="1" ht="16.5" customHeight="1">
      <c r="B153" s="31"/>
      <c r="C153" s="125" t="s">
        <v>266</v>
      </c>
      <c r="D153" s="125" t="s">
        <v>171</v>
      </c>
      <c r="E153" s="126" t="s">
        <v>1771</v>
      </c>
      <c r="F153" s="127" t="s">
        <v>1772</v>
      </c>
      <c r="G153" s="128" t="s">
        <v>566</v>
      </c>
      <c r="H153" s="129">
        <v>1</v>
      </c>
      <c r="I153" s="130"/>
      <c r="J153" s="131">
        <f>ROUND(I153*H153,2)</f>
        <v>0</v>
      </c>
      <c r="K153" s="127" t="s">
        <v>1</v>
      </c>
      <c r="L153" s="31"/>
      <c r="M153" s="138" t="s">
        <v>1</v>
      </c>
      <c r="N153" s="139" t="s">
        <v>40</v>
      </c>
      <c r="O153" s="140"/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83</v>
      </c>
      <c r="BK153" s="137">
        <f>ROUND(I153*H153,2)</f>
        <v>0</v>
      </c>
      <c r="BL153" s="16" t="s">
        <v>175</v>
      </c>
      <c r="BM153" s="136" t="s">
        <v>1773</v>
      </c>
    </row>
    <row r="154" spans="2:65" s="1" customFormat="1" ht="7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1"/>
    </row>
  </sheetData>
  <sheetProtection algorithmName="SHA-512" hashValue="HJg5gs/fOjmEKxz+PVdcGj8H80/XgN765LvxOUwwcQXeEWPueI0qhuJBzPflyZeFrWl1XRrLzWKW8/m7V6zsQw==" saltValue="McQjg985S6mKbFqG62DCj8d4z7TgnKq1kCKCTD0qD+WVz1Zly3QaDzZARBG9KtlDl2or576/q5H3G/sU8MZwqg==" spinCount="100000" sheet="1" objects="1" scenarios="1" formatColumns="0" formatRows="0" autoFilter="0"/>
  <autoFilter ref="C119:K153" xr:uid="{00000000-0009-0000-0000-00000D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8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124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1774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ROUND((SUM(BE119:BE207)),  2)</f>
        <v>0</v>
      </c>
      <c r="I33" s="91">
        <v>0.21</v>
      </c>
      <c r="J33" s="90">
        <f>ROUND(((SUM(BE119:BE207))*I33),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ROUND((SUM(BF119:BF207)),  2)</f>
        <v>0</v>
      </c>
      <c r="I34" s="91">
        <v>0.12</v>
      </c>
      <c r="J34" s="90">
        <f>ROUND(((SUM(BF119:BF207))*I34),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ROUND((SUM(BG119:BG207)),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ROUND((SUM(BH119:BH207)),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ROUND((SUM(BI119:BI207)),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014 - ÚPRAVA VSTUPNÍHO PODLAŽÍ OBJEKTU POLIKLINIKY V KARVINÉ - SK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J119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1775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5" customHeight="1">
      <c r="B98" s="103"/>
      <c r="D98" s="104" t="s">
        <v>1776</v>
      </c>
      <c r="E98" s="105"/>
      <c r="F98" s="105"/>
      <c r="G98" s="105"/>
      <c r="H98" s="105"/>
      <c r="I98" s="105"/>
      <c r="J98" s="106">
        <f>J169</f>
        <v>0</v>
      </c>
      <c r="L98" s="103"/>
    </row>
    <row r="99" spans="2:12" s="8" customFormat="1" ht="25" customHeight="1">
      <c r="B99" s="103"/>
      <c r="D99" s="104" t="s">
        <v>1777</v>
      </c>
      <c r="E99" s="105"/>
      <c r="F99" s="105"/>
      <c r="G99" s="105"/>
      <c r="H99" s="105"/>
      <c r="I99" s="105"/>
      <c r="J99" s="106">
        <f>J198</f>
        <v>0</v>
      </c>
      <c r="L99" s="103"/>
    </row>
    <row r="100" spans="2:12" s="1" customFormat="1" ht="21.85" customHeight="1">
      <c r="B100" s="31"/>
      <c r="L100" s="31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5" customHeight="1">
      <c r="B106" s="31"/>
      <c r="C106" s="20" t="s">
        <v>155</v>
      </c>
      <c r="L106" s="31"/>
    </row>
    <row r="107" spans="2:12" s="1" customFormat="1" ht="7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7" t="str">
        <f>E7</f>
        <v>ÚPRAVA VSTUPNÍHO PODLAŽÍ a ÚPRRAVA SERVROVNY OBJEKTU POLIKLINIKY V KARVINÉ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142</v>
      </c>
      <c r="L110" s="31"/>
    </row>
    <row r="111" spans="2:12" s="1" customFormat="1" ht="30" customHeight="1">
      <c r="B111" s="31"/>
      <c r="E111" s="193" t="str">
        <f>E9</f>
        <v>014 - ÚPRAVA VSTUPNÍHO PODLAŽÍ OBJEKTU POLIKLINIKY V KARVINÉ - SK</v>
      </c>
      <c r="F111" s="229"/>
      <c r="G111" s="229"/>
      <c r="H111" s="229"/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18. 2. 2024</v>
      </c>
      <c r="L113" s="31"/>
    </row>
    <row r="114" spans="2:65" s="1" customFormat="1" ht="7" customHeight="1">
      <c r="B114" s="31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15" customHeight="1">
      <c r="B116" s="31"/>
      <c r="C116" s="26" t="s">
        <v>28</v>
      </c>
      <c r="F116" s="24" t="str">
        <f>IF(E18="","",E18)</f>
        <v>Vyplň údaj</v>
      </c>
      <c r="I116" s="26" t="s">
        <v>32</v>
      </c>
      <c r="J116" s="29" t="str">
        <f>E24</f>
        <v>Barbora Kyšková</v>
      </c>
      <c r="L116" s="31"/>
    </row>
    <row r="117" spans="2:65" s="1" customFormat="1" ht="10.3" customHeight="1">
      <c r="B117" s="31"/>
      <c r="L117" s="31"/>
    </row>
    <row r="118" spans="2:65" s="9" customFormat="1" ht="29.25" customHeight="1">
      <c r="B118" s="107"/>
      <c r="C118" s="108" t="s">
        <v>156</v>
      </c>
      <c r="D118" s="109" t="s">
        <v>60</v>
      </c>
      <c r="E118" s="109" t="s">
        <v>56</v>
      </c>
      <c r="F118" s="109" t="s">
        <v>57</v>
      </c>
      <c r="G118" s="109" t="s">
        <v>157</v>
      </c>
      <c r="H118" s="109" t="s">
        <v>158</v>
      </c>
      <c r="I118" s="109" t="s">
        <v>159</v>
      </c>
      <c r="J118" s="109" t="s">
        <v>146</v>
      </c>
      <c r="K118" s="110" t="s">
        <v>160</v>
      </c>
      <c r="L118" s="107"/>
      <c r="M118" s="58" t="s">
        <v>1</v>
      </c>
      <c r="N118" s="59" t="s">
        <v>39</v>
      </c>
      <c r="O118" s="59" t="s">
        <v>161</v>
      </c>
      <c r="P118" s="59" t="s">
        <v>162</v>
      </c>
      <c r="Q118" s="59" t="s">
        <v>163</v>
      </c>
      <c r="R118" s="59" t="s">
        <v>164</v>
      </c>
      <c r="S118" s="59" t="s">
        <v>165</v>
      </c>
      <c r="T118" s="60" t="s">
        <v>166</v>
      </c>
    </row>
    <row r="119" spans="2:65" s="1" customFormat="1" ht="22.8" customHeight="1">
      <c r="B119" s="31"/>
      <c r="C119" s="63" t="s">
        <v>167</v>
      </c>
      <c r="J119" s="111">
        <f>BK119</f>
        <v>0</v>
      </c>
      <c r="L119" s="31"/>
      <c r="M119" s="61"/>
      <c r="N119" s="52"/>
      <c r="O119" s="52"/>
      <c r="P119" s="112">
        <f>P120+P169+P198</f>
        <v>0</v>
      </c>
      <c r="Q119" s="52"/>
      <c r="R119" s="112">
        <f>R120+R169+R198</f>
        <v>0</v>
      </c>
      <c r="S119" s="52"/>
      <c r="T119" s="113">
        <f>T120+T169+T198</f>
        <v>0</v>
      </c>
      <c r="AT119" s="16" t="s">
        <v>74</v>
      </c>
      <c r="AU119" s="16" t="s">
        <v>148</v>
      </c>
      <c r="BK119" s="114">
        <f>BK120+BK169+BK198</f>
        <v>0</v>
      </c>
    </row>
    <row r="120" spans="2:65" s="10" customFormat="1" ht="25.9" customHeight="1">
      <c r="B120" s="115"/>
      <c r="D120" s="116" t="s">
        <v>74</v>
      </c>
      <c r="E120" s="117" t="s">
        <v>168</v>
      </c>
      <c r="F120" s="117" t="s">
        <v>1778</v>
      </c>
      <c r="I120" s="118"/>
      <c r="J120" s="119">
        <f>BK120</f>
        <v>0</v>
      </c>
      <c r="L120" s="115"/>
      <c r="M120" s="120"/>
      <c r="P120" s="121">
        <f>SUM(P121:P168)</f>
        <v>0</v>
      </c>
      <c r="R120" s="121">
        <f>SUM(R121:R168)</f>
        <v>0</v>
      </c>
      <c r="T120" s="122">
        <f>SUM(T121:T168)</f>
        <v>0</v>
      </c>
      <c r="AR120" s="116" t="s">
        <v>83</v>
      </c>
      <c r="AT120" s="123" t="s">
        <v>74</v>
      </c>
      <c r="AU120" s="123" t="s">
        <v>75</v>
      </c>
      <c r="AY120" s="116" t="s">
        <v>170</v>
      </c>
      <c r="BK120" s="124">
        <f>SUM(BK121:BK168)</f>
        <v>0</v>
      </c>
    </row>
    <row r="121" spans="2:65" s="1" customFormat="1" ht="24.15" customHeight="1">
      <c r="B121" s="31"/>
      <c r="C121" s="125" t="s">
        <v>83</v>
      </c>
      <c r="D121" s="125" t="s">
        <v>171</v>
      </c>
      <c r="E121" s="126" t="s">
        <v>1779</v>
      </c>
      <c r="F121" s="127" t="s">
        <v>1780</v>
      </c>
      <c r="G121" s="128" t="s">
        <v>178</v>
      </c>
      <c r="H121" s="129">
        <v>1</v>
      </c>
      <c r="I121" s="130"/>
      <c r="J121" s="131">
        <f>ROUND(I121*H121,2)</f>
        <v>0</v>
      </c>
      <c r="K121" s="127" t="s">
        <v>1</v>
      </c>
      <c r="L121" s="31"/>
      <c r="M121" s="132" t="s">
        <v>1</v>
      </c>
      <c r="N121" s="133" t="s">
        <v>40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6" t="s">
        <v>83</v>
      </c>
      <c r="BK121" s="137">
        <f>ROUND(I121*H121,2)</f>
        <v>0</v>
      </c>
      <c r="BL121" s="16" t="s">
        <v>175</v>
      </c>
      <c r="BM121" s="136" t="s">
        <v>85</v>
      </c>
    </row>
    <row r="122" spans="2:65" s="12" customFormat="1" ht="10.199999999999999">
      <c r="B122" s="149"/>
      <c r="D122" s="150" t="s">
        <v>601</v>
      </c>
      <c r="E122" s="151" t="s">
        <v>1</v>
      </c>
      <c r="F122" s="152" t="s">
        <v>1781</v>
      </c>
      <c r="H122" s="153">
        <v>1</v>
      </c>
      <c r="I122" s="154"/>
      <c r="L122" s="149"/>
      <c r="M122" s="155"/>
      <c r="T122" s="156"/>
      <c r="AT122" s="151" t="s">
        <v>601</v>
      </c>
      <c r="AU122" s="151" t="s">
        <v>83</v>
      </c>
      <c r="AV122" s="12" t="s">
        <v>85</v>
      </c>
      <c r="AW122" s="12" t="s">
        <v>31</v>
      </c>
      <c r="AX122" s="12" t="s">
        <v>75</v>
      </c>
      <c r="AY122" s="151" t="s">
        <v>170</v>
      </c>
    </row>
    <row r="123" spans="2:65" s="14" customFormat="1" ht="10.199999999999999">
      <c r="B123" s="173"/>
      <c r="D123" s="150" t="s">
        <v>601</v>
      </c>
      <c r="E123" s="174" t="s">
        <v>1</v>
      </c>
      <c r="F123" s="175" t="s">
        <v>670</v>
      </c>
      <c r="H123" s="176">
        <v>1</v>
      </c>
      <c r="I123" s="177"/>
      <c r="L123" s="173"/>
      <c r="M123" s="178"/>
      <c r="T123" s="179"/>
      <c r="AT123" s="174" t="s">
        <v>601</v>
      </c>
      <c r="AU123" s="174" t="s">
        <v>83</v>
      </c>
      <c r="AV123" s="14" t="s">
        <v>175</v>
      </c>
      <c r="AW123" s="14" t="s">
        <v>31</v>
      </c>
      <c r="AX123" s="14" t="s">
        <v>83</v>
      </c>
      <c r="AY123" s="174" t="s">
        <v>170</v>
      </c>
    </row>
    <row r="124" spans="2:65" s="1" customFormat="1" ht="76.349999999999994" customHeight="1">
      <c r="B124" s="31"/>
      <c r="C124" s="125" t="s">
        <v>85</v>
      </c>
      <c r="D124" s="125" t="s">
        <v>171</v>
      </c>
      <c r="E124" s="126" t="s">
        <v>1782</v>
      </c>
      <c r="F124" s="127" t="s">
        <v>1783</v>
      </c>
      <c r="G124" s="128" t="s">
        <v>178</v>
      </c>
      <c r="H124" s="129">
        <v>1</v>
      </c>
      <c r="I124" s="130"/>
      <c r="J124" s="131">
        <f>ROUND(I124*H124,2)</f>
        <v>0</v>
      </c>
      <c r="K124" s="127" t="s">
        <v>1</v>
      </c>
      <c r="L124" s="31"/>
      <c r="M124" s="132" t="s">
        <v>1</v>
      </c>
      <c r="N124" s="133" t="s">
        <v>40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6" t="s">
        <v>83</v>
      </c>
      <c r="BK124" s="137">
        <f>ROUND(I124*H124,2)</f>
        <v>0</v>
      </c>
      <c r="BL124" s="16" t="s">
        <v>175</v>
      </c>
      <c r="BM124" s="136" t="s">
        <v>175</v>
      </c>
    </row>
    <row r="125" spans="2:65" s="12" customFormat="1" ht="10.199999999999999">
      <c r="B125" s="149"/>
      <c r="D125" s="150" t="s">
        <v>601</v>
      </c>
      <c r="E125" s="151" t="s">
        <v>1</v>
      </c>
      <c r="F125" s="152" t="s">
        <v>1781</v>
      </c>
      <c r="H125" s="153">
        <v>1</v>
      </c>
      <c r="I125" s="154"/>
      <c r="L125" s="149"/>
      <c r="M125" s="155"/>
      <c r="T125" s="156"/>
      <c r="AT125" s="151" t="s">
        <v>601</v>
      </c>
      <c r="AU125" s="151" t="s">
        <v>83</v>
      </c>
      <c r="AV125" s="12" t="s">
        <v>85</v>
      </c>
      <c r="AW125" s="12" t="s">
        <v>31</v>
      </c>
      <c r="AX125" s="12" t="s">
        <v>75</v>
      </c>
      <c r="AY125" s="151" t="s">
        <v>170</v>
      </c>
    </row>
    <row r="126" spans="2:65" s="14" customFormat="1" ht="10.199999999999999">
      <c r="B126" s="173"/>
      <c r="D126" s="150" t="s">
        <v>601</v>
      </c>
      <c r="E126" s="174" t="s">
        <v>1</v>
      </c>
      <c r="F126" s="175" t="s">
        <v>670</v>
      </c>
      <c r="H126" s="176">
        <v>1</v>
      </c>
      <c r="I126" s="177"/>
      <c r="L126" s="173"/>
      <c r="M126" s="178"/>
      <c r="T126" s="179"/>
      <c r="AT126" s="174" t="s">
        <v>601</v>
      </c>
      <c r="AU126" s="174" t="s">
        <v>83</v>
      </c>
      <c r="AV126" s="14" t="s">
        <v>175</v>
      </c>
      <c r="AW126" s="14" t="s">
        <v>31</v>
      </c>
      <c r="AX126" s="14" t="s">
        <v>83</v>
      </c>
      <c r="AY126" s="174" t="s">
        <v>170</v>
      </c>
    </row>
    <row r="127" spans="2:65" s="1" customFormat="1" ht="21.75" customHeight="1">
      <c r="B127" s="31"/>
      <c r="C127" s="125" t="s">
        <v>179</v>
      </c>
      <c r="D127" s="125" t="s">
        <v>171</v>
      </c>
      <c r="E127" s="126" t="s">
        <v>1784</v>
      </c>
      <c r="F127" s="127" t="s">
        <v>1785</v>
      </c>
      <c r="G127" s="128" t="s">
        <v>178</v>
      </c>
      <c r="H127" s="129">
        <v>3</v>
      </c>
      <c r="I127" s="130"/>
      <c r="J127" s="131">
        <f>ROUND(I127*H127,2)</f>
        <v>0</v>
      </c>
      <c r="K127" s="127" t="s">
        <v>1</v>
      </c>
      <c r="L127" s="31"/>
      <c r="M127" s="132" t="s">
        <v>1</v>
      </c>
      <c r="N127" s="133" t="s">
        <v>40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6" t="s">
        <v>83</v>
      </c>
      <c r="BK127" s="137">
        <f>ROUND(I127*H127,2)</f>
        <v>0</v>
      </c>
      <c r="BL127" s="16" t="s">
        <v>175</v>
      </c>
      <c r="BM127" s="136" t="s">
        <v>182</v>
      </c>
    </row>
    <row r="128" spans="2:65" s="12" customFormat="1" ht="10.199999999999999">
      <c r="B128" s="149"/>
      <c r="D128" s="150" t="s">
        <v>601</v>
      </c>
      <c r="E128" s="151" t="s">
        <v>1</v>
      </c>
      <c r="F128" s="152" t="s">
        <v>1786</v>
      </c>
      <c r="H128" s="153">
        <v>3</v>
      </c>
      <c r="I128" s="154"/>
      <c r="L128" s="149"/>
      <c r="M128" s="155"/>
      <c r="T128" s="156"/>
      <c r="AT128" s="151" t="s">
        <v>601</v>
      </c>
      <c r="AU128" s="151" t="s">
        <v>83</v>
      </c>
      <c r="AV128" s="12" t="s">
        <v>85</v>
      </c>
      <c r="AW128" s="12" t="s">
        <v>31</v>
      </c>
      <c r="AX128" s="12" t="s">
        <v>75</v>
      </c>
      <c r="AY128" s="151" t="s">
        <v>170</v>
      </c>
    </row>
    <row r="129" spans="2:65" s="14" customFormat="1" ht="10.199999999999999">
      <c r="B129" s="173"/>
      <c r="D129" s="150" t="s">
        <v>601</v>
      </c>
      <c r="E129" s="174" t="s">
        <v>1</v>
      </c>
      <c r="F129" s="175" t="s">
        <v>670</v>
      </c>
      <c r="H129" s="176">
        <v>3</v>
      </c>
      <c r="I129" s="177"/>
      <c r="L129" s="173"/>
      <c r="M129" s="178"/>
      <c r="T129" s="179"/>
      <c r="AT129" s="174" t="s">
        <v>601</v>
      </c>
      <c r="AU129" s="174" t="s">
        <v>83</v>
      </c>
      <c r="AV129" s="14" t="s">
        <v>175</v>
      </c>
      <c r="AW129" s="14" t="s">
        <v>31</v>
      </c>
      <c r="AX129" s="14" t="s">
        <v>83</v>
      </c>
      <c r="AY129" s="174" t="s">
        <v>170</v>
      </c>
    </row>
    <row r="130" spans="2:65" s="1" customFormat="1" ht="55.5" customHeight="1">
      <c r="B130" s="31"/>
      <c r="C130" s="125" t="s">
        <v>175</v>
      </c>
      <c r="D130" s="125" t="s">
        <v>171</v>
      </c>
      <c r="E130" s="126" t="s">
        <v>1787</v>
      </c>
      <c r="F130" s="127" t="s">
        <v>1788</v>
      </c>
      <c r="G130" s="128" t="s">
        <v>178</v>
      </c>
      <c r="H130" s="129">
        <v>1</v>
      </c>
      <c r="I130" s="130"/>
      <c r="J130" s="131">
        <f>ROUND(I130*H130,2)</f>
        <v>0</v>
      </c>
      <c r="K130" s="127" t="s">
        <v>1</v>
      </c>
      <c r="L130" s="31"/>
      <c r="M130" s="132" t="s">
        <v>1</v>
      </c>
      <c r="N130" s="133" t="s">
        <v>40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6" t="s">
        <v>83</v>
      </c>
      <c r="BK130" s="137">
        <f>ROUND(I130*H130,2)</f>
        <v>0</v>
      </c>
      <c r="BL130" s="16" t="s">
        <v>175</v>
      </c>
      <c r="BM130" s="136" t="s">
        <v>185</v>
      </c>
    </row>
    <row r="131" spans="2:65" s="12" customFormat="1" ht="10.199999999999999">
      <c r="B131" s="149"/>
      <c r="D131" s="150" t="s">
        <v>601</v>
      </c>
      <c r="E131" s="151" t="s">
        <v>1</v>
      </c>
      <c r="F131" s="152" t="s">
        <v>1781</v>
      </c>
      <c r="H131" s="153">
        <v>1</v>
      </c>
      <c r="I131" s="154"/>
      <c r="L131" s="149"/>
      <c r="M131" s="155"/>
      <c r="T131" s="156"/>
      <c r="AT131" s="151" t="s">
        <v>601</v>
      </c>
      <c r="AU131" s="151" t="s">
        <v>83</v>
      </c>
      <c r="AV131" s="12" t="s">
        <v>85</v>
      </c>
      <c r="AW131" s="12" t="s">
        <v>31</v>
      </c>
      <c r="AX131" s="12" t="s">
        <v>75</v>
      </c>
      <c r="AY131" s="151" t="s">
        <v>170</v>
      </c>
    </row>
    <row r="132" spans="2:65" s="14" customFormat="1" ht="10.199999999999999">
      <c r="B132" s="173"/>
      <c r="D132" s="150" t="s">
        <v>601</v>
      </c>
      <c r="E132" s="174" t="s">
        <v>1</v>
      </c>
      <c r="F132" s="175" t="s">
        <v>670</v>
      </c>
      <c r="H132" s="176">
        <v>1</v>
      </c>
      <c r="I132" s="177"/>
      <c r="L132" s="173"/>
      <c r="M132" s="178"/>
      <c r="T132" s="179"/>
      <c r="AT132" s="174" t="s">
        <v>601</v>
      </c>
      <c r="AU132" s="174" t="s">
        <v>83</v>
      </c>
      <c r="AV132" s="14" t="s">
        <v>175</v>
      </c>
      <c r="AW132" s="14" t="s">
        <v>31</v>
      </c>
      <c r="AX132" s="14" t="s">
        <v>83</v>
      </c>
      <c r="AY132" s="174" t="s">
        <v>170</v>
      </c>
    </row>
    <row r="133" spans="2:65" s="1" customFormat="1" ht="16.5" customHeight="1">
      <c r="B133" s="31"/>
      <c r="C133" s="125" t="s">
        <v>186</v>
      </c>
      <c r="D133" s="125" t="s">
        <v>171</v>
      </c>
      <c r="E133" s="126" t="s">
        <v>1789</v>
      </c>
      <c r="F133" s="127" t="s">
        <v>1790</v>
      </c>
      <c r="G133" s="128" t="s">
        <v>178</v>
      </c>
      <c r="H133" s="129">
        <v>1</v>
      </c>
      <c r="I133" s="130"/>
      <c r="J133" s="131">
        <f>ROUND(I133*H133,2)</f>
        <v>0</v>
      </c>
      <c r="K133" s="127" t="s">
        <v>1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83</v>
      </c>
      <c r="BK133" s="137">
        <f>ROUND(I133*H133,2)</f>
        <v>0</v>
      </c>
      <c r="BL133" s="16" t="s">
        <v>175</v>
      </c>
      <c r="BM133" s="136" t="s">
        <v>189</v>
      </c>
    </row>
    <row r="134" spans="2:65" s="12" customFormat="1" ht="10.199999999999999">
      <c r="B134" s="149"/>
      <c r="D134" s="150" t="s">
        <v>601</v>
      </c>
      <c r="E134" s="151" t="s">
        <v>1</v>
      </c>
      <c r="F134" s="152" t="s">
        <v>1781</v>
      </c>
      <c r="H134" s="153">
        <v>1</v>
      </c>
      <c r="I134" s="154"/>
      <c r="L134" s="149"/>
      <c r="M134" s="155"/>
      <c r="T134" s="156"/>
      <c r="AT134" s="151" t="s">
        <v>601</v>
      </c>
      <c r="AU134" s="151" t="s">
        <v>83</v>
      </c>
      <c r="AV134" s="12" t="s">
        <v>85</v>
      </c>
      <c r="AW134" s="12" t="s">
        <v>31</v>
      </c>
      <c r="AX134" s="12" t="s">
        <v>75</v>
      </c>
      <c r="AY134" s="151" t="s">
        <v>170</v>
      </c>
    </row>
    <row r="135" spans="2:65" s="14" customFormat="1" ht="10.199999999999999">
      <c r="B135" s="173"/>
      <c r="D135" s="150" t="s">
        <v>601</v>
      </c>
      <c r="E135" s="174" t="s">
        <v>1</v>
      </c>
      <c r="F135" s="175" t="s">
        <v>670</v>
      </c>
      <c r="H135" s="176">
        <v>1</v>
      </c>
      <c r="I135" s="177"/>
      <c r="L135" s="173"/>
      <c r="M135" s="178"/>
      <c r="T135" s="179"/>
      <c r="AT135" s="174" t="s">
        <v>601</v>
      </c>
      <c r="AU135" s="174" t="s">
        <v>83</v>
      </c>
      <c r="AV135" s="14" t="s">
        <v>175</v>
      </c>
      <c r="AW135" s="14" t="s">
        <v>31</v>
      </c>
      <c r="AX135" s="14" t="s">
        <v>83</v>
      </c>
      <c r="AY135" s="174" t="s">
        <v>170</v>
      </c>
    </row>
    <row r="136" spans="2:65" s="1" customFormat="1" ht="24.15" customHeight="1">
      <c r="B136" s="31"/>
      <c r="C136" s="125" t="s">
        <v>182</v>
      </c>
      <c r="D136" s="125" t="s">
        <v>171</v>
      </c>
      <c r="E136" s="126" t="s">
        <v>1791</v>
      </c>
      <c r="F136" s="127" t="s">
        <v>1792</v>
      </c>
      <c r="G136" s="128" t="s">
        <v>178</v>
      </c>
      <c r="H136" s="129">
        <v>8</v>
      </c>
      <c r="I136" s="130"/>
      <c r="J136" s="131">
        <f>ROUND(I136*H136,2)</f>
        <v>0</v>
      </c>
      <c r="K136" s="127" t="s">
        <v>1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8</v>
      </c>
    </row>
    <row r="137" spans="2:65" s="1" customFormat="1" ht="16.5" customHeight="1">
      <c r="B137" s="31"/>
      <c r="C137" s="125" t="s">
        <v>192</v>
      </c>
      <c r="D137" s="125" t="s">
        <v>171</v>
      </c>
      <c r="E137" s="126" t="s">
        <v>1793</v>
      </c>
      <c r="F137" s="127" t="s">
        <v>1794</v>
      </c>
      <c r="G137" s="128" t="s">
        <v>178</v>
      </c>
      <c r="H137" s="129">
        <v>96</v>
      </c>
      <c r="I137" s="130"/>
      <c r="J137" s="131">
        <f>ROUND(I137*H137,2)</f>
        <v>0</v>
      </c>
      <c r="K137" s="127" t="s">
        <v>1</v>
      </c>
      <c r="L137" s="31"/>
      <c r="M137" s="132" t="s">
        <v>1</v>
      </c>
      <c r="N137" s="133" t="s">
        <v>40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6" t="s">
        <v>83</v>
      </c>
      <c r="BK137" s="137">
        <f>ROUND(I137*H137,2)</f>
        <v>0</v>
      </c>
      <c r="BL137" s="16" t="s">
        <v>175</v>
      </c>
      <c r="BM137" s="136" t="s">
        <v>195</v>
      </c>
    </row>
    <row r="138" spans="2:65" s="12" customFormat="1" ht="10.199999999999999">
      <c r="B138" s="149"/>
      <c r="D138" s="150" t="s">
        <v>601</v>
      </c>
      <c r="E138" s="151" t="s">
        <v>1</v>
      </c>
      <c r="F138" s="152" t="s">
        <v>1795</v>
      </c>
      <c r="H138" s="153">
        <v>96</v>
      </c>
      <c r="I138" s="154"/>
      <c r="L138" s="149"/>
      <c r="M138" s="155"/>
      <c r="T138" s="156"/>
      <c r="AT138" s="151" t="s">
        <v>601</v>
      </c>
      <c r="AU138" s="151" t="s">
        <v>83</v>
      </c>
      <c r="AV138" s="12" t="s">
        <v>85</v>
      </c>
      <c r="AW138" s="12" t="s">
        <v>31</v>
      </c>
      <c r="AX138" s="12" t="s">
        <v>75</v>
      </c>
      <c r="AY138" s="151" t="s">
        <v>170</v>
      </c>
    </row>
    <row r="139" spans="2:65" s="14" customFormat="1" ht="10.199999999999999">
      <c r="B139" s="173"/>
      <c r="D139" s="150" t="s">
        <v>601</v>
      </c>
      <c r="E139" s="174" t="s">
        <v>1</v>
      </c>
      <c r="F139" s="175" t="s">
        <v>670</v>
      </c>
      <c r="H139" s="176">
        <v>96</v>
      </c>
      <c r="I139" s="177"/>
      <c r="L139" s="173"/>
      <c r="M139" s="178"/>
      <c r="T139" s="179"/>
      <c r="AT139" s="174" t="s">
        <v>601</v>
      </c>
      <c r="AU139" s="174" t="s">
        <v>83</v>
      </c>
      <c r="AV139" s="14" t="s">
        <v>175</v>
      </c>
      <c r="AW139" s="14" t="s">
        <v>31</v>
      </c>
      <c r="AX139" s="14" t="s">
        <v>83</v>
      </c>
      <c r="AY139" s="174" t="s">
        <v>170</v>
      </c>
    </row>
    <row r="140" spans="2:65" s="1" customFormat="1" ht="16.5" customHeight="1">
      <c r="B140" s="31"/>
      <c r="C140" s="125" t="s">
        <v>185</v>
      </c>
      <c r="D140" s="125" t="s">
        <v>171</v>
      </c>
      <c r="E140" s="126" t="s">
        <v>1796</v>
      </c>
      <c r="F140" s="127" t="s">
        <v>1797</v>
      </c>
      <c r="G140" s="128" t="s">
        <v>178</v>
      </c>
      <c r="H140" s="129">
        <v>96</v>
      </c>
      <c r="I140" s="130"/>
      <c r="J140" s="131">
        <f>ROUND(I140*H140,2)</f>
        <v>0</v>
      </c>
      <c r="K140" s="127" t="s">
        <v>1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83</v>
      </c>
      <c r="BK140" s="137">
        <f>ROUND(I140*H140,2)</f>
        <v>0</v>
      </c>
      <c r="BL140" s="16" t="s">
        <v>175</v>
      </c>
      <c r="BM140" s="136" t="s">
        <v>198</v>
      </c>
    </row>
    <row r="141" spans="2:65" s="12" customFormat="1" ht="10.199999999999999">
      <c r="B141" s="149"/>
      <c r="D141" s="150" t="s">
        <v>601</v>
      </c>
      <c r="E141" s="151" t="s">
        <v>1</v>
      </c>
      <c r="F141" s="152" t="s">
        <v>1795</v>
      </c>
      <c r="H141" s="153">
        <v>96</v>
      </c>
      <c r="I141" s="154"/>
      <c r="L141" s="149"/>
      <c r="M141" s="155"/>
      <c r="T141" s="156"/>
      <c r="AT141" s="151" t="s">
        <v>601</v>
      </c>
      <c r="AU141" s="151" t="s">
        <v>83</v>
      </c>
      <c r="AV141" s="12" t="s">
        <v>85</v>
      </c>
      <c r="AW141" s="12" t="s">
        <v>31</v>
      </c>
      <c r="AX141" s="12" t="s">
        <v>75</v>
      </c>
      <c r="AY141" s="151" t="s">
        <v>170</v>
      </c>
    </row>
    <row r="142" spans="2:65" s="14" customFormat="1" ht="10.199999999999999">
      <c r="B142" s="173"/>
      <c r="D142" s="150" t="s">
        <v>601</v>
      </c>
      <c r="E142" s="174" t="s">
        <v>1</v>
      </c>
      <c r="F142" s="175" t="s">
        <v>670</v>
      </c>
      <c r="H142" s="176">
        <v>96</v>
      </c>
      <c r="I142" s="177"/>
      <c r="L142" s="173"/>
      <c r="M142" s="178"/>
      <c r="T142" s="179"/>
      <c r="AT142" s="174" t="s">
        <v>601</v>
      </c>
      <c r="AU142" s="174" t="s">
        <v>83</v>
      </c>
      <c r="AV142" s="14" t="s">
        <v>175</v>
      </c>
      <c r="AW142" s="14" t="s">
        <v>31</v>
      </c>
      <c r="AX142" s="14" t="s">
        <v>83</v>
      </c>
      <c r="AY142" s="174" t="s">
        <v>170</v>
      </c>
    </row>
    <row r="143" spans="2:65" s="1" customFormat="1" ht="16.5" customHeight="1">
      <c r="B143" s="31"/>
      <c r="C143" s="125" t="s">
        <v>199</v>
      </c>
      <c r="D143" s="125" t="s">
        <v>171</v>
      </c>
      <c r="E143" s="126" t="s">
        <v>1798</v>
      </c>
      <c r="F143" s="127" t="s">
        <v>1799</v>
      </c>
      <c r="G143" s="128" t="s">
        <v>178</v>
      </c>
      <c r="H143" s="129">
        <v>96</v>
      </c>
      <c r="I143" s="130"/>
      <c r="J143" s="131">
        <f>ROUND(I143*H143,2)</f>
        <v>0</v>
      </c>
      <c r="K143" s="127" t="s">
        <v>1</v>
      </c>
      <c r="L143" s="31"/>
      <c r="M143" s="132" t="s">
        <v>1</v>
      </c>
      <c r="N143" s="133" t="s">
        <v>40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6" t="s">
        <v>83</v>
      </c>
      <c r="BK143" s="137">
        <f>ROUND(I143*H143,2)</f>
        <v>0</v>
      </c>
      <c r="BL143" s="16" t="s">
        <v>175</v>
      </c>
      <c r="BM143" s="136" t="s">
        <v>202</v>
      </c>
    </row>
    <row r="144" spans="2:65" s="12" customFormat="1" ht="10.199999999999999">
      <c r="B144" s="149"/>
      <c r="D144" s="150" t="s">
        <v>601</v>
      </c>
      <c r="E144" s="151" t="s">
        <v>1</v>
      </c>
      <c r="F144" s="152" t="s">
        <v>1795</v>
      </c>
      <c r="H144" s="153">
        <v>96</v>
      </c>
      <c r="I144" s="154"/>
      <c r="L144" s="149"/>
      <c r="M144" s="155"/>
      <c r="T144" s="156"/>
      <c r="AT144" s="151" t="s">
        <v>601</v>
      </c>
      <c r="AU144" s="151" t="s">
        <v>83</v>
      </c>
      <c r="AV144" s="12" t="s">
        <v>85</v>
      </c>
      <c r="AW144" s="12" t="s">
        <v>31</v>
      </c>
      <c r="AX144" s="12" t="s">
        <v>75</v>
      </c>
      <c r="AY144" s="151" t="s">
        <v>170</v>
      </c>
    </row>
    <row r="145" spans="2:65" s="14" customFormat="1" ht="10.199999999999999">
      <c r="B145" s="173"/>
      <c r="D145" s="150" t="s">
        <v>601</v>
      </c>
      <c r="E145" s="174" t="s">
        <v>1</v>
      </c>
      <c r="F145" s="175" t="s">
        <v>670</v>
      </c>
      <c r="H145" s="176">
        <v>96</v>
      </c>
      <c r="I145" s="177"/>
      <c r="L145" s="173"/>
      <c r="M145" s="178"/>
      <c r="T145" s="179"/>
      <c r="AT145" s="174" t="s">
        <v>601</v>
      </c>
      <c r="AU145" s="174" t="s">
        <v>83</v>
      </c>
      <c r="AV145" s="14" t="s">
        <v>175</v>
      </c>
      <c r="AW145" s="14" t="s">
        <v>31</v>
      </c>
      <c r="AX145" s="14" t="s">
        <v>83</v>
      </c>
      <c r="AY145" s="174" t="s">
        <v>170</v>
      </c>
    </row>
    <row r="146" spans="2:65" s="1" customFormat="1" ht="16.5" customHeight="1">
      <c r="B146" s="31"/>
      <c r="C146" s="125" t="s">
        <v>189</v>
      </c>
      <c r="D146" s="125" t="s">
        <v>171</v>
      </c>
      <c r="E146" s="126" t="s">
        <v>1800</v>
      </c>
      <c r="F146" s="127" t="s">
        <v>1801</v>
      </c>
      <c r="G146" s="128" t="s">
        <v>178</v>
      </c>
      <c r="H146" s="129">
        <v>9</v>
      </c>
      <c r="I146" s="130"/>
      <c r="J146" s="131">
        <f>ROUND(I146*H146,2)</f>
        <v>0</v>
      </c>
      <c r="K146" s="127" t="s">
        <v>1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83</v>
      </c>
      <c r="BK146" s="137">
        <f>ROUND(I146*H146,2)</f>
        <v>0</v>
      </c>
      <c r="BL146" s="16" t="s">
        <v>175</v>
      </c>
      <c r="BM146" s="136" t="s">
        <v>205</v>
      </c>
    </row>
    <row r="147" spans="2:65" s="12" customFormat="1" ht="10.199999999999999">
      <c r="B147" s="149"/>
      <c r="D147" s="150" t="s">
        <v>601</v>
      </c>
      <c r="E147" s="151" t="s">
        <v>1</v>
      </c>
      <c r="F147" s="152" t="s">
        <v>1802</v>
      </c>
      <c r="H147" s="153">
        <v>9</v>
      </c>
      <c r="I147" s="154"/>
      <c r="L147" s="149"/>
      <c r="M147" s="155"/>
      <c r="T147" s="156"/>
      <c r="AT147" s="151" t="s">
        <v>601</v>
      </c>
      <c r="AU147" s="151" t="s">
        <v>83</v>
      </c>
      <c r="AV147" s="12" t="s">
        <v>85</v>
      </c>
      <c r="AW147" s="12" t="s">
        <v>31</v>
      </c>
      <c r="AX147" s="12" t="s">
        <v>75</v>
      </c>
      <c r="AY147" s="151" t="s">
        <v>170</v>
      </c>
    </row>
    <row r="148" spans="2:65" s="14" customFormat="1" ht="10.199999999999999">
      <c r="B148" s="173"/>
      <c r="D148" s="150" t="s">
        <v>601</v>
      </c>
      <c r="E148" s="174" t="s">
        <v>1</v>
      </c>
      <c r="F148" s="175" t="s">
        <v>670</v>
      </c>
      <c r="H148" s="176">
        <v>9</v>
      </c>
      <c r="I148" s="177"/>
      <c r="L148" s="173"/>
      <c r="M148" s="178"/>
      <c r="T148" s="179"/>
      <c r="AT148" s="174" t="s">
        <v>601</v>
      </c>
      <c r="AU148" s="174" t="s">
        <v>83</v>
      </c>
      <c r="AV148" s="14" t="s">
        <v>175</v>
      </c>
      <c r="AW148" s="14" t="s">
        <v>31</v>
      </c>
      <c r="AX148" s="14" t="s">
        <v>83</v>
      </c>
      <c r="AY148" s="174" t="s">
        <v>170</v>
      </c>
    </row>
    <row r="149" spans="2:65" s="1" customFormat="1" ht="16.5" customHeight="1">
      <c r="B149" s="31"/>
      <c r="C149" s="125" t="s">
        <v>206</v>
      </c>
      <c r="D149" s="125" t="s">
        <v>171</v>
      </c>
      <c r="E149" s="126" t="s">
        <v>1803</v>
      </c>
      <c r="F149" s="127" t="s">
        <v>1804</v>
      </c>
      <c r="G149" s="128" t="s">
        <v>178</v>
      </c>
      <c r="H149" s="129">
        <v>16</v>
      </c>
      <c r="I149" s="130"/>
      <c r="J149" s="131">
        <f>ROUND(I149*H149,2)</f>
        <v>0</v>
      </c>
      <c r="K149" s="127" t="s">
        <v>1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175</v>
      </c>
      <c r="AT149" s="136" t="s">
        <v>171</v>
      </c>
      <c r="AU149" s="136" t="s">
        <v>83</v>
      </c>
      <c r="AY149" s="16" t="s">
        <v>170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83</v>
      </c>
      <c r="BK149" s="137">
        <f>ROUND(I149*H149,2)</f>
        <v>0</v>
      </c>
      <c r="BL149" s="16" t="s">
        <v>175</v>
      </c>
      <c r="BM149" s="136" t="s">
        <v>209</v>
      </c>
    </row>
    <row r="150" spans="2:65" s="1" customFormat="1" ht="16.5" customHeight="1">
      <c r="B150" s="31"/>
      <c r="C150" s="125" t="s">
        <v>8</v>
      </c>
      <c r="D150" s="125" t="s">
        <v>171</v>
      </c>
      <c r="E150" s="126" t="s">
        <v>1805</v>
      </c>
      <c r="F150" s="127" t="s">
        <v>1806</v>
      </c>
      <c r="G150" s="128" t="s">
        <v>178</v>
      </c>
      <c r="H150" s="129">
        <v>5</v>
      </c>
      <c r="I150" s="130"/>
      <c r="J150" s="131">
        <f>ROUND(I150*H150,2)</f>
        <v>0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175</v>
      </c>
      <c r="AT150" s="136" t="s">
        <v>171</v>
      </c>
      <c r="AU150" s="136" t="s">
        <v>83</v>
      </c>
      <c r="AY150" s="16" t="s">
        <v>170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83</v>
      </c>
      <c r="BK150" s="137">
        <f>ROUND(I150*H150,2)</f>
        <v>0</v>
      </c>
      <c r="BL150" s="16" t="s">
        <v>175</v>
      </c>
      <c r="BM150" s="136" t="s">
        <v>212</v>
      </c>
    </row>
    <row r="151" spans="2:65" s="12" customFormat="1" ht="10.199999999999999">
      <c r="B151" s="149"/>
      <c r="D151" s="150" t="s">
        <v>601</v>
      </c>
      <c r="E151" s="151" t="s">
        <v>1</v>
      </c>
      <c r="F151" s="152" t="s">
        <v>1807</v>
      </c>
      <c r="H151" s="153">
        <v>5</v>
      </c>
      <c r="I151" s="154"/>
      <c r="L151" s="149"/>
      <c r="M151" s="155"/>
      <c r="T151" s="156"/>
      <c r="AT151" s="151" t="s">
        <v>601</v>
      </c>
      <c r="AU151" s="151" t="s">
        <v>83</v>
      </c>
      <c r="AV151" s="12" t="s">
        <v>85</v>
      </c>
      <c r="AW151" s="12" t="s">
        <v>31</v>
      </c>
      <c r="AX151" s="12" t="s">
        <v>75</v>
      </c>
      <c r="AY151" s="151" t="s">
        <v>170</v>
      </c>
    </row>
    <row r="152" spans="2:65" s="14" customFormat="1" ht="10.199999999999999">
      <c r="B152" s="173"/>
      <c r="D152" s="150" t="s">
        <v>601</v>
      </c>
      <c r="E152" s="174" t="s">
        <v>1</v>
      </c>
      <c r="F152" s="175" t="s">
        <v>670</v>
      </c>
      <c r="H152" s="176">
        <v>5</v>
      </c>
      <c r="I152" s="177"/>
      <c r="L152" s="173"/>
      <c r="M152" s="178"/>
      <c r="T152" s="179"/>
      <c r="AT152" s="174" t="s">
        <v>601</v>
      </c>
      <c r="AU152" s="174" t="s">
        <v>83</v>
      </c>
      <c r="AV152" s="14" t="s">
        <v>175</v>
      </c>
      <c r="AW152" s="14" t="s">
        <v>31</v>
      </c>
      <c r="AX152" s="14" t="s">
        <v>83</v>
      </c>
      <c r="AY152" s="174" t="s">
        <v>170</v>
      </c>
    </row>
    <row r="153" spans="2:65" s="1" customFormat="1" ht="37.799999999999997" customHeight="1">
      <c r="B153" s="31"/>
      <c r="C153" s="125" t="s">
        <v>213</v>
      </c>
      <c r="D153" s="125" t="s">
        <v>171</v>
      </c>
      <c r="E153" s="126" t="s">
        <v>1808</v>
      </c>
      <c r="F153" s="127" t="s">
        <v>1809</v>
      </c>
      <c r="G153" s="128" t="s">
        <v>178</v>
      </c>
      <c r="H153" s="129">
        <v>6</v>
      </c>
      <c r="I153" s="130"/>
      <c r="J153" s="131">
        <f>ROUND(I153*H153,2)</f>
        <v>0</v>
      </c>
      <c r="K153" s="127" t="s">
        <v>1</v>
      </c>
      <c r="L153" s="31"/>
      <c r="M153" s="132" t="s">
        <v>1</v>
      </c>
      <c r="N153" s="133" t="s">
        <v>40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83</v>
      </c>
      <c r="BK153" s="137">
        <f>ROUND(I153*H153,2)</f>
        <v>0</v>
      </c>
      <c r="BL153" s="16" t="s">
        <v>175</v>
      </c>
      <c r="BM153" s="136" t="s">
        <v>216</v>
      </c>
    </row>
    <row r="154" spans="2:65" s="1" customFormat="1" ht="55.5" customHeight="1">
      <c r="B154" s="31"/>
      <c r="C154" s="125" t="s">
        <v>195</v>
      </c>
      <c r="D154" s="125" t="s">
        <v>171</v>
      </c>
      <c r="E154" s="126" t="s">
        <v>1810</v>
      </c>
      <c r="F154" s="127" t="s">
        <v>1811</v>
      </c>
      <c r="G154" s="128" t="s">
        <v>178</v>
      </c>
      <c r="H154" s="129">
        <v>2</v>
      </c>
      <c r="I154" s="130"/>
      <c r="J154" s="131">
        <f>ROUND(I154*H154,2)</f>
        <v>0</v>
      </c>
      <c r="K154" s="127" t="s">
        <v>1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219</v>
      </c>
    </row>
    <row r="155" spans="2:65" s="12" customFormat="1" ht="10.199999999999999">
      <c r="B155" s="149"/>
      <c r="D155" s="150" t="s">
        <v>601</v>
      </c>
      <c r="E155" s="151" t="s">
        <v>1</v>
      </c>
      <c r="F155" s="152" t="s">
        <v>1812</v>
      </c>
      <c r="H155" s="153">
        <v>2</v>
      </c>
      <c r="I155" s="154"/>
      <c r="L155" s="149"/>
      <c r="M155" s="155"/>
      <c r="T155" s="156"/>
      <c r="AT155" s="151" t="s">
        <v>601</v>
      </c>
      <c r="AU155" s="151" t="s">
        <v>83</v>
      </c>
      <c r="AV155" s="12" t="s">
        <v>85</v>
      </c>
      <c r="AW155" s="12" t="s">
        <v>31</v>
      </c>
      <c r="AX155" s="12" t="s">
        <v>75</v>
      </c>
      <c r="AY155" s="151" t="s">
        <v>170</v>
      </c>
    </row>
    <row r="156" spans="2:65" s="14" customFormat="1" ht="10.199999999999999">
      <c r="B156" s="173"/>
      <c r="D156" s="150" t="s">
        <v>601</v>
      </c>
      <c r="E156" s="174" t="s">
        <v>1</v>
      </c>
      <c r="F156" s="175" t="s">
        <v>670</v>
      </c>
      <c r="H156" s="176">
        <v>2</v>
      </c>
      <c r="I156" s="177"/>
      <c r="L156" s="173"/>
      <c r="M156" s="178"/>
      <c r="T156" s="179"/>
      <c r="AT156" s="174" t="s">
        <v>601</v>
      </c>
      <c r="AU156" s="174" t="s">
        <v>83</v>
      </c>
      <c r="AV156" s="14" t="s">
        <v>175</v>
      </c>
      <c r="AW156" s="14" t="s">
        <v>31</v>
      </c>
      <c r="AX156" s="14" t="s">
        <v>83</v>
      </c>
      <c r="AY156" s="174" t="s">
        <v>170</v>
      </c>
    </row>
    <row r="157" spans="2:65" s="1" customFormat="1" ht="16.5" customHeight="1">
      <c r="B157" s="31"/>
      <c r="C157" s="125" t="s">
        <v>220</v>
      </c>
      <c r="D157" s="125" t="s">
        <v>171</v>
      </c>
      <c r="E157" s="126" t="s">
        <v>1813</v>
      </c>
      <c r="F157" s="127" t="s">
        <v>1814</v>
      </c>
      <c r="G157" s="128" t="s">
        <v>178</v>
      </c>
      <c r="H157" s="129">
        <v>10</v>
      </c>
      <c r="I157" s="130"/>
      <c r="J157" s="131">
        <f>ROUND(I157*H157,2)</f>
        <v>0</v>
      </c>
      <c r="K157" s="127" t="s">
        <v>1</v>
      </c>
      <c r="L157" s="31"/>
      <c r="M157" s="132" t="s">
        <v>1</v>
      </c>
      <c r="N157" s="133" t="s">
        <v>40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175</v>
      </c>
      <c r="AT157" s="136" t="s">
        <v>171</v>
      </c>
      <c r="AU157" s="136" t="s">
        <v>83</v>
      </c>
      <c r="AY157" s="16" t="s">
        <v>170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6" t="s">
        <v>83</v>
      </c>
      <c r="BK157" s="137">
        <f>ROUND(I157*H157,2)</f>
        <v>0</v>
      </c>
      <c r="BL157" s="16" t="s">
        <v>175</v>
      </c>
      <c r="BM157" s="136" t="s">
        <v>223</v>
      </c>
    </row>
    <row r="158" spans="2:65" s="12" customFormat="1" ht="10.199999999999999">
      <c r="B158" s="149"/>
      <c r="D158" s="150" t="s">
        <v>601</v>
      </c>
      <c r="E158" s="151" t="s">
        <v>1</v>
      </c>
      <c r="F158" s="152" t="s">
        <v>1815</v>
      </c>
      <c r="H158" s="153">
        <v>10</v>
      </c>
      <c r="I158" s="154"/>
      <c r="L158" s="149"/>
      <c r="M158" s="155"/>
      <c r="T158" s="156"/>
      <c r="AT158" s="151" t="s">
        <v>601</v>
      </c>
      <c r="AU158" s="151" t="s">
        <v>83</v>
      </c>
      <c r="AV158" s="12" t="s">
        <v>85</v>
      </c>
      <c r="AW158" s="12" t="s">
        <v>31</v>
      </c>
      <c r="AX158" s="12" t="s">
        <v>75</v>
      </c>
      <c r="AY158" s="151" t="s">
        <v>170</v>
      </c>
    </row>
    <row r="159" spans="2:65" s="14" customFormat="1" ht="10.199999999999999">
      <c r="B159" s="173"/>
      <c r="D159" s="150" t="s">
        <v>601</v>
      </c>
      <c r="E159" s="174" t="s">
        <v>1</v>
      </c>
      <c r="F159" s="175" t="s">
        <v>670</v>
      </c>
      <c r="H159" s="176">
        <v>10</v>
      </c>
      <c r="I159" s="177"/>
      <c r="L159" s="173"/>
      <c r="M159" s="178"/>
      <c r="T159" s="179"/>
      <c r="AT159" s="174" t="s">
        <v>601</v>
      </c>
      <c r="AU159" s="174" t="s">
        <v>83</v>
      </c>
      <c r="AV159" s="14" t="s">
        <v>175</v>
      </c>
      <c r="AW159" s="14" t="s">
        <v>31</v>
      </c>
      <c r="AX159" s="14" t="s">
        <v>83</v>
      </c>
      <c r="AY159" s="174" t="s">
        <v>170</v>
      </c>
    </row>
    <row r="160" spans="2:65" s="1" customFormat="1" ht="16.5" customHeight="1">
      <c r="B160" s="31"/>
      <c r="C160" s="125" t="s">
        <v>198</v>
      </c>
      <c r="D160" s="125" t="s">
        <v>171</v>
      </c>
      <c r="E160" s="126" t="s">
        <v>1816</v>
      </c>
      <c r="F160" s="127" t="s">
        <v>1817</v>
      </c>
      <c r="G160" s="128" t="s">
        <v>178</v>
      </c>
      <c r="H160" s="129">
        <v>5</v>
      </c>
      <c r="I160" s="130"/>
      <c r="J160" s="131">
        <f>ROUND(I160*H160,2)</f>
        <v>0</v>
      </c>
      <c r="K160" s="127" t="s">
        <v>1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83</v>
      </c>
      <c r="BK160" s="137">
        <f>ROUND(I160*H160,2)</f>
        <v>0</v>
      </c>
      <c r="BL160" s="16" t="s">
        <v>175</v>
      </c>
      <c r="BM160" s="136" t="s">
        <v>226</v>
      </c>
    </row>
    <row r="161" spans="2:65" s="12" customFormat="1" ht="10.199999999999999">
      <c r="B161" s="149"/>
      <c r="D161" s="150" t="s">
        <v>601</v>
      </c>
      <c r="E161" s="151" t="s">
        <v>1</v>
      </c>
      <c r="F161" s="152" t="s">
        <v>1807</v>
      </c>
      <c r="H161" s="153">
        <v>5</v>
      </c>
      <c r="I161" s="154"/>
      <c r="L161" s="149"/>
      <c r="M161" s="155"/>
      <c r="T161" s="156"/>
      <c r="AT161" s="151" t="s">
        <v>601</v>
      </c>
      <c r="AU161" s="151" t="s">
        <v>83</v>
      </c>
      <c r="AV161" s="12" t="s">
        <v>85</v>
      </c>
      <c r="AW161" s="12" t="s">
        <v>31</v>
      </c>
      <c r="AX161" s="12" t="s">
        <v>75</v>
      </c>
      <c r="AY161" s="151" t="s">
        <v>170</v>
      </c>
    </row>
    <row r="162" spans="2:65" s="14" customFormat="1" ht="10.199999999999999">
      <c r="B162" s="173"/>
      <c r="D162" s="150" t="s">
        <v>601</v>
      </c>
      <c r="E162" s="174" t="s">
        <v>1</v>
      </c>
      <c r="F162" s="175" t="s">
        <v>670</v>
      </c>
      <c r="H162" s="176">
        <v>5</v>
      </c>
      <c r="I162" s="177"/>
      <c r="L162" s="173"/>
      <c r="M162" s="178"/>
      <c r="T162" s="179"/>
      <c r="AT162" s="174" t="s">
        <v>601</v>
      </c>
      <c r="AU162" s="174" t="s">
        <v>83</v>
      </c>
      <c r="AV162" s="14" t="s">
        <v>175</v>
      </c>
      <c r="AW162" s="14" t="s">
        <v>31</v>
      </c>
      <c r="AX162" s="14" t="s">
        <v>83</v>
      </c>
      <c r="AY162" s="174" t="s">
        <v>170</v>
      </c>
    </row>
    <row r="163" spans="2:65" s="1" customFormat="1" ht="16.5" customHeight="1">
      <c r="B163" s="31"/>
      <c r="C163" s="125" t="s">
        <v>227</v>
      </c>
      <c r="D163" s="125" t="s">
        <v>171</v>
      </c>
      <c r="E163" s="126" t="s">
        <v>1818</v>
      </c>
      <c r="F163" s="127" t="s">
        <v>1819</v>
      </c>
      <c r="G163" s="128" t="s">
        <v>1475</v>
      </c>
      <c r="H163" s="129">
        <v>1</v>
      </c>
      <c r="I163" s="130"/>
      <c r="J163" s="131">
        <f>ROUND(I163*H163,2)</f>
        <v>0</v>
      </c>
      <c r="K163" s="127" t="s">
        <v>1</v>
      </c>
      <c r="L163" s="31"/>
      <c r="M163" s="132" t="s">
        <v>1</v>
      </c>
      <c r="N163" s="133" t="s">
        <v>40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175</v>
      </c>
      <c r="AT163" s="136" t="s">
        <v>171</v>
      </c>
      <c r="AU163" s="136" t="s">
        <v>83</v>
      </c>
      <c r="AY163" s="16" t="s">
        <v>170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6" t="s">
        <v>83</v>
      </c>
      <c r="BK163" s="137">
        <f>ROUND(I163*H163,2)</f>
        <v>0</v>
      </c>
      <c r="BL163" s="16" t="s">
        <v>175</v>
      </c>
      <c r="BM163" s="136" t="s">
        <v>230</v>
      </c>
    </row>
    <row r="164" spans="2:65" s="12" customFormat="1" ht="10.199999999999999">
      <c r="B164" s="149"/>
      <c r="D164" s="150" t="s">
        <v>601</v>
      </c>
      <c r="E164" s="151" t="s">
        <v>1</v>
      </c>
      <c r="F164" s="152" t="s">
        <v>1781</v>
      </c>
      <c r="H164" s="153">
        <v>1</v>
      </c>
      <c r="I164" s="154"/>
      <c r="L164" s="149"/>
      <c r="M164" s="155"/>
      <c r="T164" s="156"/>
      <c r="AT164" s="151" t="s">
        <v>601</v>
      </c>
      <c r="AU164" s="151" t="s">
        <v>83</v>
      </c>
      <c r="AV164" s="12" t="s">
        <v>85</v>
      </c>
      <c r="AW164" s="12" t="s">
        <v>31</v>
      </c>
      <c r="AX164" s="12" t="s">
        <v>75</v>
      </c>
      <c r="AY164" s="151" t="s">
        <v>170</v>
      </c>
    </row>
    <row r="165" spans="2:65" s="14" customFormat="1" ht="10.199999999999999">
      <c r="B165" s="173"/>
      <c r="D165" s="150" t="s">
        <v>601</v>
      </c>
      <c r="E165" s="174" t="s">
        <v>1</v>
      </c>
      <c r="F165" s="175" t="s">
        <v>670</v>
      </c>
      <c r="H165" s="176">
        <v>1</v>
      </c>
      <c r="I165" s="177"/>
      <c r="L165" s="173"/>
      <c r="M165" s="178"/>
      <c r="T165" s="179"/>
      <c r="AT165" s="174" t="s">
        <v>601</v>
      </c>
      <c r="AU165" s="174" t="s">
        <v>83</v>
      </c>
      <c r="AV165" s="14" t="s">
        <v>175</v>
      </c>
      <c r="AW165" s="14" t="s">
        <v>31</v>
      </c>
      <c r="AX165" s="14" t="s">
        <v>83</v>
      </c>
      <c r="AY165" s="174" t="s">
        <v>170</v>
      </c>
    </row>
    <row r="166" spans="2:65" s="1" customFormat="1" ht="24.15" customHeight="1">
      <c r="B166" s="31"/>
      <c r="C166" s="125" t="s">
        <v>202</v>
      </c>
      <c r="D166" s="125" t="s">
        <v>171</v>
      </c>
      <c r="E166" s="126" t="s">
        <v>1820</v>
      </c>
      <c r="F166" s="127" t="s">
        <v>1821</v>
      </c>
      <c r="G166" s="128" t="s">
        <v>1822</v>
      </c>
      <c r="H166" s="129">
        <v>10</v>
      </c>
      <c r="I166" s="130"/>
      <c r="J166" s="131">
        <f>ROUND(I166*H166,2)</f>
        <v>0</v>
      </c>
      <c r="K166" s="127" t="s">
        <v>1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175</v>
      </c>
      <c r="AT166" s="136" t="s">
        <v>171</v>
      </c>
      <c r="AU166" s="136" t="s">
        <v>83</v>
      </c>
      <c r="AY166" s="16" t="s">
        <v>170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83</v>
      </c>
      <c r="BK166" s="137">
        <f>ROUND(I166*H166,2)</f>
        <v>0</v>
      </c>
      <c r="BL166" s="16" t="s">
        <v>175</v>
      </c>
      <c r="BM166" s="136" t="s">
        <v>233</v>
      </c>
    </row>
    <row r="167" spans="2:65" s="12" customFormat="1" ht="10.199999999999999">
      <c r="B167" s="149"/>
      <c r="D167" s="150" t="s">
        <v>601</v>
      </c>
      <c r="E167" s="151" t="s">
        <v>1</v>
      </c>
      <c r="F167" s="152" t="s">
        <v>1815</v>
      </c>
      <c r="H167" s="153">
        <v>10</v>
      </c>
      <c r="I167" s="154"/>
      <c r="L167" s="149"/>
      <c r="M167" s="155"/>
      <c r="T167" s="156"/>
      <c r="AT167" s="151" t="s">
        <v>601</v>
      </c>
      <c r="AU167" s="151" t="s">
        <v>83</v>
      </c>
      <c r="AV167" s="12" t="s">
        <v>85</v>
      </c>
      <c r="AW167" s="12" t="s">
        <v>31</v>
      </c>
      <c r="AX167" s="12" t="s">
        <v>75</v>
      </c>
      <c r="AY167" s="151" t="s">
        <v>170</v>
      </c>
    </row>
    <row r="168" spans="2:65" s="14" customFormat="1" ht="10.199999999999999">
      <c r="B168" s="173"/>
      <c r="D168" s="150" t="s">
        <v>601</v>
      </c>
      <c r="E168" s="174" t="s">
        <v>1</v>
      </c>
      <c r="F168" s="175" t="s">
        <v>670</v>
      </c>
      <c r="H168" s="176">
        <v>10</v>
      </c>
      <c r="I168" s="177"/>
      <c r="L168" s="173"/>
      <c r="M168" s="178"/>
      <c r="T168" s="179"/>
      <c r="AT168" s="174" t="s">
        <v>601</v>
      </c>
      <c r="AU168" s="174" t="s">
        <v>83</v>
      </c>
      <c r="AV168" s="14" t="s">
        <v>175</v>
      </c>
      <c r="AW168" s="14" t="s">
        <v>31</v>
      </c>
      <c r="AX168" s="14" t="s">
        <v>83</v>
      </c>
      <c r="AY168" s="174" t="s">
        <v>170</v>
      </c>
    </row>
    <row r="169" spans="2:65" s="10" customFormat="1" ht="25.9" customHeight="1">
      <c r="B169" s="115"/>
      <c r="D169" s="116" t="s">
        <v>74</v>
      </c>
      <c r="E169" s="117" t="s">
        <v>320</v>
      </c>
      <c r="F169" s="117" t="s">
        <v>1823</v>
      </c>
      <c r="I169" s="118"/>
      <c r="J169" s="119">
        <f>BK169</f>
        <v>0</v>
      </c>
      <c r="L169" s="115"/>
      <c r="M169" s="120"/>
      <c r="P169" s="121">
        <f>SUM(P170:P197)</f>
        <v>0</v>
      </c>
      <c r="R169" s="121">
        <f>SUM(R170:R197)</f>
        <v>0</v>
      </c>
      <c r="T169" s="122">
        <f>SUM(T170:T197)</f>
        <v>0</v>
      </c>
      <c r="AR169" s="116" t="s">
        <v>83</v>
      </c>
      <c r="AT169" s="123" t="s">
        <v>74</v>
      </c>
      <c r="AU169" s="123" t="s">
        <v>75</v>
      </c>
      <c r="AY169" s="116" t="s">
        <v>170</v>
      </c>
      <c r="BK169" s="124">
        <f>SUM(BK170:BK197)</f>
        <v>0</v>
      </c>
    </row>
    <row r="170" spans="2:65" s="1" customFormat="1" ht="16.5" customHeight="1">
      <c r="B170" s="31"/>
      <c r="C170" s="125" t="s">
        <v>234</v>
      </c>
      <c r="D170" s="125" t="s">
        <v>171</v>
      </c>
      <c r="E170" s="126" t="s">
        <v>1824</v>
      </c>
      <c r="F170" s="127" t="s">
        <v>1825</v>
      </c>
      <c r="G170" s="128" t="s">
        <v>174</v>
      </c>
      <c r="H170" s="129">
        <v>1280</v>
      </c>
      <c r="I170" s="130"/>
      <c r="J170" s="131">
        <f>ROUND(I170*H170,2)</f>
        <v>0</v>
      </c>
      <c r="K170" s="127" t="s">
        <v>1</v>
      </c>
      <c r="L170" s="31"/>
      <c r="M170" s="132" t="s">
        <v>1</v>
      </c>
      <c r="N170" s="133" t="s">
        <v>40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175</v>
      </c>
      <c r="AT170" s="136" t="s">
        <v>171</v>
      </c>
      <c r="AU170" s="136" t="s">
        <v>83</v>
      </c>
      <c r="AY170" s="16" t="s">
        <v>170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83</v>
      </c>
      <c r="BK170" s="137">
        <f>ROUND(I170*H170,2)</f>
        <v>0</v>
      </c>
      <c r="BL170" s="16" t="s">
        <v>175</v>
      </c>
      <c r="BM170" s="136" t="s">
        <v>237</v>
      </c>
    </row>
    <row r="171" spans="2:65" s="12" customFormat="1" ht="10.199999999999999">
      <c r="B171" s="149"/>
      <c r="D171" s="150" t="s">
        <v>601</v>
      </c>
      <c r="E171" s="151" t="s">
        <v>1</v>
      </c>
      <c r="F171" s="152" t="s">
        <v>1826</v>
      </c>
      <c r="H171" s="153">
        <v>1280</v>
      </c>
      <c r="I171" s="154"/>
      <c r="L171" s="149"/>
      <c r="M171" s="155"/>
      <c r="T171" s="156"/>
      <c r="AT171" s="151" t="s">
        <v>601</v>
      </c>
      <c r="AU171" s="151" t="s">
        <v>83</v>
      </c>
      <c r="AV171" s="12" t="s">
        <v>85</v>
      </c>
      <c r="AW171" s="12" t="s">
        <v>31</v>
      </c>
      <c r="AX171" s="12" t="s">
        <v>75</v>
      </c>
      <c r="AY171" s="151" t="s">
        <v>170</v>
      </c>
    </row>
    <row r="172" spans="2:65" s="14" customFormat="1" ht="10.199999999999999">
      <c r="B172" s="173"/>
      <c r="D172" s="150" t="s">
        <v>601</v>
      </c>
      <c r="E172" s="174" t="s">
        <v>1</v>
      </c>
      <c r="F172" s="175" t="s">
        <v>670</v>
      </c>
      <c r="H172" s="176">
        <v>1280</v>
      </c>
      <c r="I172" s="177"/>
      <c r="L172" s="173"/>
      <c r="M172" s="178"/>
      <c r="T172" s="179"/>
      <c r="AT172" s="174" t="s">
        <v>601</v>
      </c>
      <c r="AU172" s="174" t="s">
        <v>83</v>
      </c>
      <c r="AV172" s="14" t="s">
        <v>175</v>
      </c>
      <c r="AW172" s="14" t="s">
        <v>31</v>
      </c>
      <c r="AX172" s="14" t="s">
        <v>83</v>
      </c>
      <c r="AY172" s="174" t="s">
        <v>170</v>
      </c>
    </row>
    <row r="173" spans="2:65" s="1" customFormat="1" ht="16.5" customHeight="1">
      <c r="B173" s="31"/>
      <c r="C173" s="125" t="s">
        <v>205</v>
      </c>
      <c r="D173" s="125" t="s">
        <v>171</v>
      </c>
      <c r="E173" s="126" t="s">
        <v>1827</v>
      </c>
      <c r="F173" s="127" t="s">
        <v>1828</v>
      </c>
      <c r="G173" s="128" t="s">
        <v>174</v>
      </c>
      <c r="H173" s="129">
        <v>1000</v>
      </c>
      <c r="I173" s="130"/>
      <c r="J173" s="131">
        <f>ROUND(I173*H173,2)</f>
        <v>0</v>
      </c>
      <c r="K173" s="127" t="s">
        <v>1</v>
      </c>
      <c r="L173" s="31"/>
      <c r="M173" s="132" t="s">
        <v>1</v>
      </c>
      <c r="N173" s="133" t="s">
        <v>40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175</v>
      </c>
      <c r="AT173" s="136" t="s">
        <v>171</v>
      </c>
      <c r="AU173" s="136" t="s">
        <v>83</v>
      </c>
      <c r="AY173" s="16" t="s">
        <v>170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6" t="s">
        <v>83</v>
      </c>
      <c r="BK173" s="137">
        <f>ROUND(I173*H173,2)</f>
        <v>0</v>
      </c>
      <c r="BL173" s="16" t="s">
        <v>175</v>
      </c>
      <c r="BM173" s="136" t="s">
        <v>240</v>
      </c>
    </row>
    <row r="174" spans="2:65" s="12" customFormat="1" ht="10.199999999999999">
      <c r="B174" s="149"/>
      <c r="D174" s="150" t="s">
        <v>601</v>
      </c>
      <c r="E174" s="151" t="s">
        <v>1</v>
      </c>
      <c r="F174" s="152" t="s">
        <v>1829</v>
      </c>
      <c r="H174" s="153">
        <v>1000</v>
      </c>
      <c r="I174" s="154"/>
      <c r="L174" s="149"/>
      <c r="M174" s="155"/>
      <c r="T174" s="156"/>
      <c r="AT174" s="151" t="s">
        <v>601</v>
      </c>
      <c r="AU174" s="151" t="s">
        <v>83</v>
      </c>
      <c r="AV174" s="12" t="s">
        <v>85</v>
      </c>
      <c r="AW174" s="12" t="s">
        <v>31</v>
      </c>
      <c r="AX174" s="12" t="s">
        <v>75</v>
      </c>
      <c r="AY174" s="151" t="s">
        <v>170</v>
      </c>
    </row>
    <row r="175" spans="2:65" s="14" customFormat="1" ht="10.199999999999999">
      <c r="B175" s="173"/>
      <c r="D175" s="150" t="s">
        <v>601</v>
      </c>
      <c r="E175" s="174" t="s">
        <v>1</v>
      </c>
      <c r="F175" s="175" t="s">
        <v>670</v>
      </c>
      <c r="H175" s="176">
        <v>1000</v>
      </c>
      <c r="I175" s="177"/>
      <c r="L175" s="173"/>
      <c r="M175" s="178"/>
      <c r="T175" s="179"/>
      <c r="AT175" s="174" t="s">
        <v>601</v>
      </c>
      <c r="AU175" s="174" t="s">
        <v>83</v>
      </c>
      <c r="AV175" s="14" t="s">
        <v>175</v>
      </c>
      <c r="AW175" s="14" t="s">
        <v>31</v>
      </c>
      <c r="AX175" s="14" t="s">
        <v>83</v>
      </c>
      <c r="AY175" s="174" t="s">
        <v>170</v>
      </c>
    </row>
    <row r="176" spans="2:65" s="1" customFormat="1" ht="16.5" customHeight="1">
      <c r="B176" s="31"/>
      <c r="C176" s="125" t="s">
        <v>7</v>
      </c>
      <c r="D176" s="125" t="s">
        <v>171</v>
      </c>
      <c r="E176" s="126" t="s">
        <v>1830</v>
      </c>
      <c r="F176" s="127" t="s">
        <v>1831</v>
      </c>
      <c r="G176" s="128" t="s">
        <v>174</v>
      </c>
      <c r="H176" s="129">
        <v>380</v>
      </c>
      <c r="I176" s="130"/>
      <c r="J176" s="131">
        <f>ROUND(I176*H176,2)</f>
        <v>0</v>
      </c>
      <c r="K176" s="127" t="s">
        <v>1</v>
      </c>
      <c r="L176" s="31"/>
      <c r="M176" s="132" t="s">
        <v>1</v>
      </c>
      <c r="N176" s="133" t="s">
        <v>40</v>
      </c>
      <c r="P176" s="134">
        <f>O176*H176</f>
        <v>0</v>
      </c>
      <c r="Q176" s="134">
        <v>0</v>
      </c>
      <c r="R176" s="134">
        <f>Q176*H176</f>
        <v>0</v>
      </c>
      <c r="S176" s="134">
        <v>0</v>
      </c>
      <c r="T176" s="135">
        <f>S176*H176</f>
        <v>0</v>
      </c>
      <c r="AR176" s="136" t="s">
        <v>175</v>
      </c>
      <c r="AT176" s="136" t="s">
        <v>171</v>
      </c>
      <c r="AU176" s="136" t="s">
        <v>83</v>
      </c>
      <c r="AY176" s="16" t="s">
        <v>170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6" t="s">
        <v>83</v>
      </c>
      <c r="BK176" s="137">
        <f>ROUND(I176*H176,2)</f>
        <v>0</v>
      </c>
      <c r="BL176" s="16" t="s">
        <v>175</v>
      </c>
      <c r="BM176" s="136" t="s">
        <v>243</v>
      </c>
    </row>
    <row r="177" spans="2:65" s="12" customFormat="1" ht="10.199999999999999">
      <c r="B177" s="149"/>
      <c r="D177" s="150" t="s">
        <v>601</v>
      </c>
      <c r="E177" s="151" t="s">
        <v>1</v>
      </c>
      <c r="F177" s="152" t="s">
        <v>1832</v>
      </c>
      <c r="H177" s="153">
        <v>380</v>
      </c>
      <c r="I177" s="154"/>
      <c r="L177" s="149"/>
      <c r="M177" s="155"/>
      <c r="T177" s="156"/>
      <c r="AT177" s="151" t="s">
        <v>601</v>
      </c>
      <c r="AU177" s="151" t="s">
        <v>83</v>
      </c>
      <c r="AV177" s="12" t="s">
        <v>85</v>
      </c>
      <c r="AW177" s="12" t="s">
        <v>31</v>
      </c>
      <c r="AX177" s="12" t="s">
        <v>75</v>
      </c>
      <c r="AY177" s="151" t="s">
        <v>170</v>
      </c>
    </row>
    <row r="178" spans="2:65" s="14" customFormat="1" ht="10.199999999999999">
      <c r="B178" s="173"/>
      <c r="D178" s="150" t="s">
        <v>601</v>
      </c>
      <c r="E178" s="174" t="s">
        <v>1</v>
      </c>
      <c r="F178" s="175" t="s">
        <v>670</v>
      </c>
      <c r="H178" s="176">
        <v>380</v>
      </c>
      <c r="I178" s="177"/>
      <c r="L178" s="173"/>
      <c r="M178" s="178"/>
      <c r="T178" s="179"/>
      <c r="AT178" s="174" t="s">
        <v>601</v>
      </c>
      <c r="AU178" s="174" t="s">
        <v>83</v>
      </c>
      <c r="AV178" s="14" t="s">
        <v>175</v>
      </c>
      <c r="AW178" s="14" t="s">
        <v>31</v>
      </c>
      <c r="AX178" s="14" t="s">
        <v>83</v>
      </c>
      <c r="AY178" s="174" t="s">
        <v>170</v>
      </c>
    </row>
    <row r="179" spans="2:65" s="1" customFormat="1" ht="16.5" customHeight="1">
      <c r="B179" s="31"/>
      <c r="C179" s="125" t="s">
        <v>209</v>
      </c>
      <c r="D179" s="125" t="s">
        <v>171</v>
      </c>
      <c r="E179" s="126" t="s">
        <v>1833</v>
      </c>
      <c r="F179" s="127" t="s">
        <v>1834</v>
      </c>
      <c r="G179" s="128" t="s">
        <v>174</v>
      </c>
      <c r="H179" s="129">
        <v>300</v>
      </c>
      <c r="I179" s="130"/>
      <c r="J179" s="131">
        <f>ROUND(I179*H179,2)</f>
        <v>0</v>
      </c>
      <c r="K179" s="127" t="s">
        <v>1</v>
      </c>
      <c r="L179" s="31"/>
      <c r="M179" s="132" t="s">
        <v>1</v>
      </c>
      <c r="N179" s="133" t="s">
        <v>40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175</v>
      </c>
      <c r="AT179" s="136" t="s">
        <v>171</v>
      </c>
      <c r="AU179" s="136" t="s">
        <v>83</v>
      </c>
      <c r="AY179" s="16" t="s">
        <v>170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6" t="s">
        <v>83</v>
      </c>
      <c r="BK179" s="137">
        <f>ROUND(I179*H179,2)</f>
        <v>0</v>
      </c>
      <c r="BL179" s="16" t="s">
        <v>175</v>
      </c>
      <c r="BM179" s="136" t="s">
        <v>246</v>
      </c>
    </row>
    <row r="180" spans="2:65" s="12" customFormat="1" ht="10.199999999999999">
      <c r="B180" s="149"/>
      <c r="D180" s="150" t="s">
        <v>601</v>
      </c>
      <c r="E180" s="151" t="s">
        <v>1</v>
      </c>
      <c r="F180" s="152" t="s">
        <v>1835</v>
      </c>
      <c r="H180" s="153">
        <v>300</v>
      </c>
      <c r="I180" s="154"/>
      <c r="L180" s="149"/>
      <c r="M180" s="155"/>
      <c r="T180" s="156"/>
      <c r="AT180" s="151" t="s">
        <v>601</v>
      </c>
      <c r="AU180" s="151" t="s">
        <v>83</v>
      </c>
      <c r="AV180" s="12" t="s">
        <v>85</v>
      </c>
      <c r="AW180" s="12" t="s">
        <v>31</v>
      </c>
      <c r="AX180" s="12" t="s">
        <v>75</v>
      </c>
      <c r="AY180" s="151" t="s">
        <v>170</v>
      </c>
    </row>
    <row r="181" spans="2:65" s="14" customFormat="1" ht="10.199999999999999">
      <c r="B181" s="173"/>
      <c r="D181" s="150" t="s">
        <v>601</v>
      </c>
      <c r="E181" s="174" t="s">
        <v>1</v>
      </c>
      <c r="F181" s="175" t="s">
        <v>670</v>
      </c>
      <c r="H181" s="176">
        <v>300</v>
      </c>
      <c r="I181" s="177"/>
      <c r="L181" s="173"/>
      <c r="M181" s="178"/>
      <c r="T181" s="179"/>
      <c r="AT181" s="174" t="s">
        <v>601</v>
      </c>
      <c r="AU181" s="174" t="s">
        <v>83</v>
      </c>
      <c r="AV181" s="14" t="s">
        <v>175</v>
      </c>
      <c r="AW181" s="14" t="s">
        <v>31</v>
      </c>
      <c r="AX181" s="14" t="s">
        <v>83</v>
      </c>
      <c r="AY181" s="174" t="s">
        <v>170</v>
      </c>
    </row>
    <row r="182" spans="2:65" s="1" customFormat="1" ht="16.5" customHeight="1">
      <c r="B182" s="31"/>
      <c r="C182" s="125" t="s">
        <v>247</v>
      </c>
      <c r="D182" s="125" t="s">
        <v>171</v>
      </c>
      <c r="E182" s="126" t="s">
        <v>1836</v>
      </c>
      <c r="F182" s="127" t="s">
        <v>1837</v>
      </c>
      <c r="G182" s="128" t="s">
        <v>174</v>
      </c>
      <c r="H182" s="129">
        <v>150</v>
      </c>
      <c r="I182" s="130"/>
      <c r="J182" s="131">
        <f>ROUND(I182*H182,2)</f>
        <v>0</v>
      </c>
      <c r="K182" s="127" t="s">
        <v>1</v>
      </c>
      <c r="L182" s="31"/>
      <c r="M182" s="132" t="s">
        <v>1</v>
      </c>
      <c r="N182" s="133" t="s">
        <v>40</v>
      </c>
      <c r="P182" s="134">
        <f>O182*H182</f>
        <v>0</v>
      </c>
      <c r="Q182" s="134">
        <v>0</v>
      </c>
      <c r="R182" s="134">
        <f>Q182*H182</f>
        <v>0</v>
      </c>
      <c r="S182" s="134">
        <v>0</v>
      </c>
      <c r="T182" s="135">
        <f>S182*H182</f>
        <v>0</v>
      </c>
      <c r="AR182" s="136" t="s">
        <v>175</v>
      </c>
      <c r="AT182" s="136" t="s">
        <v>171</v>
      </c>
      <c r="AU182" s="136" t="s">
        <v>83</v>
      </c>
      <c r="AY182" s="16" t="s">
        <v>170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6" t="s">
        <v>83</v>
      </c>
      <c r="BK182" s="137">
        <f>ROUND(I182*H182,2)</f>
        <v>0</v>
      </c>
      <c r="BL182" s="16" t="s">
        <v>175</v>
      </c>
      <c r="BM182" s="136" t="s">
        <v>250</v>
      </c>
    </row>
    <row r="183" spans="2:65" s="12" customFormat="1" ht="10.199999999999999">
      <c r="B183" s="149"/>
      <c r="D183" s="150" t="s">
        <v>601</v>
      </c>
      <c r="E183" s="151" t="s">
        <v>1</v>
      </c>
      <c r="F183" s="152" t="s">
        <v>1838</v>
      </c>
      <c r="H183" s="153">
        <v>150</v>
      </c>
      <c r="I183" s="154"/>
      <c r="L183" s="149"/>
      <c r="M183" s="155"/>
      <c r="T183" s="156"/>
      <c r="AT183" s="151" t="s">
        <v>601</v>
      </c>
      <c r="AU183" s="151" t="s">
        <v>83</v>
      </c>
      <c r="AV183" s="12" t="s">
        <v>85</v>
      </c>
      <c r="AW183" s="12" t="s">
        <v>31</v>
      </c>
      <c r="AX183" s="12" t="s">
        <v>75</v>
      </c>
      <c r="AY183" s="151" t="s">
        <v>170</v>
      </c>
    </row>
    <row r="184" spans="2:65" s="14" customFormat="1" ht="10.199999999999999">
      <c r="B184" s="173"/>
      <c r="D184" s="150" t="s">
        <v>601</v>
      </c>
      <c r="E184" s="174" t="s">
        <v>1</v>
      </c>
      <c r="F184" s="175" t="s">
        <v>670</v>
      </c>
      <c r="H184" s="176">
        <v>150</v>
      </c>
      <c r="I184" s="177"/>
      <c r="L184" s="173"/>
      <c r="M184" s="178"/>
      <c r="T184" s="179"/>
      <c r="AT184" s="174" t="s">
        <v>601</v>
      </c>
      <c r="AU184" s="174" t="s">
        <v>83</v>
      </c>
      <c r="AV184" s="14" t="s">
        <v>175</v>
      </c>
      <c r="AW184" s="14" t="s">
        <v>31</v>
      </c>
      <c r="AX184" s="14" t="s">
        <v>83</v>
      </c>
      <c r="AY184" s="174" t="s">
        <v>170</v>
      </c>
    </row>
    <row r="185" spans="2:65" s="1" customFormat="1" ht="16.5" customHeight="1">
      <c r="B185" s="31"/>
      <c r="C185" s="125" t="s">
        <v>212</v>
      </c>
      <c r="D185" s="125" t="s">
        <v>171</v>
      </c>
      <c r="E185" s="126" t="s">
        <v>1839</v>
      </c>
      <c r="F185" s="127" t="s">
        <v>1840</v>
      </c>
      <c r="G185" s="128" t="s">
        <v>178</v>
      </c>
      <c r="H185" s="129">
        <v>150</v>
      </c>
      <c r="I185" s="130"/>
      <c r="J185" s="131">
        <f>ROUND(I185*H185,2)</f>
        <v>0</v>
      </c>
      <c r="K185" s="127" t="s">
        <v>1</v>
      </c>
      <c r="L185" s="31"/>
      <c r="M185" s="132" t="s">
        <v>1</v>
      </c>
      <c r="N185" s="133" t="s">
        <v>40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175</v>
      </c>
      <c r="AT185" s="136" t="s">
        <v>171</v>
      </c>
      <c r="AU185" s="136" t="s">
        <v>83</v>
      </c>
      <c r="AY185" s="16" t="s">
        <v>170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6" t="s">
        <v>83</v>
      </c>
      <c r="BK185" s="137">
        <f>ROUND(I185*H185,2)</f>
        <v>0</v>
      </c>
      <c r="BL185" s="16" t="s">
        <v>175</v>
      </c>
      <c r="BM185" s="136" t="s">
        <v>253</v>
      </c>
    </row>
    <row r="186" spans="2:65" s="12" customFormat="1" ht="10.199999999999999">
      <c r="B186" s="149"/>
      <c r="D186" s="150" t="s">
        <v>601</v>
      </c>
      <c r="E186" s="151" t="s">
        <v>1</v>
      </c>
      <c r="F186" s="152" t="s">
        <v>1838</v>
      </c>
      <c r="H186" s="153">
        <v>150</v>
      </c>
      <c r="I186" s="154"/>
      <c r="L186" s="149"/>
      <c r="M186" s="155"/>
      <c r="T186" s="156"/>
      <c r="AT186" s="151" t="s">
        <v>601</v>
      </c>
      <c r="AU186" s="151" t="s">
        <v>83</v>
      </c>
      <c r="AV186" s="12" t="s">
        <v>85</v>
      </c>
      <c r="AW186" s="12" t="s">
        <v>31</v>
      </c>
      <c r="AX186" s="12" t="s">
        <v>75</v>
      </c>
      <c r="AY186" s="151" t="s">
        <v>170</v>
      </c>
    </row>
    <row r="187" spans="2:65" s="14" customFormat="1" ht="10.199999999999999">
      <c r="B187" s="173"/>
      <c r="D187" s="150" t="s">
        <v>601</v>
      </c>
      <c r="E187" s="174" t="s">
        <v>1</v>
      </c>
      <c r="F187" s="175" t="s">
        <v>670</v>
      </c>
      <c r="H187" s="176">
        <v>150</v>
      </c>
      <c r="I187" s="177"/>
      <c r="L187" s="173"/>
      <c r="M187" s="178"/>
      <c r="T187" s="179"/>
      <c r="AT187" s="174" t="s">
        <v>601</v>
      </c>
      <c r="AU187" s="174" t="s">
        <v>83</v>
      </c>
      <c r="AV187" s="14" t="s">
        <v>175</v>
      </c>
      <c r="AW187" s="14" t="s">
        <v>31</v>
      </c>
      <c r="AX187" s="14" t="s">
        <v>83</v>
      </c>
      <c r="AY187" s="174" t="s">
        <v>170</v>
      </c>
    </row>
    <row r="188" spans="2:65" s="1" customFormat="1" ht="16.5" customHeight="1">
      <c r="B188" s="31"/>
      <c r="C188" s="125" t="s">
        <v>254</v>
      </c>
      <c r="D188" s="125" t="s">
        <v>171</v>
      </c>
      <c r="E188" s="126" t="s">
        <v>1841</v>
      </c>
      <c r="F188" s="127" t="s">
        <v>1842</v>
      </c>
      <c r="G188" s="128" t="s">
        <v>178</v>
      </c>
      <c r="H188" s="129">
        <v>5</v>
      </c>
      <c r="I188" s="130"/>
      <c r="J188" s="131">
        <f>ROUND(I188*H188,2)</f>
        <v>0</v>
      </c>
      <c r="K188" s="127" t="s">
        <v>1</v>
      </c>
      <c r="L188" s="31"/>
      <c r="M188" s="132" t="s">
        <v>1</v>
      </c>
      <c r="N188" s="133" t="s">
        <v>40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175</v>
      </c>
      <c r="AT188" s="136" t="s">
        <v>171</v>
      </c>
      <c r="AU188" s="136" t="s">
        <v>83</v>
      </c>
      <c r="AY188" s="16" t="s">
        <v>170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6" t="s">
        <v>83</v>
      </c>
      <c r="BK188" s="137">
        <f>ROUND(I188*H188,2)</f>
        <v>0</v>
      </c>
      <c r="BL188" s="16" t="s">
        <v>175</v>
      </c>
      <c r="BM188" s="136" t="s">
        <v>257</v>
      </c>
    </row>
    <row r="189" spans="2:65" s="12" customFormat="1" ht="10.199999999999999">
      <c r="B189" s="149"/>
      <c r="D189" s="150" t="s">
        <v>601</v>
      </c>
      <c r="E189" s="151" t="s">
        <v>1</v>
      </c>
      <c r="F189" s="152" t="s">
        <v>1807</v>
      </c>
      <c r="H189" s="153">
        <v>5</v>
      </c>
      <c r="I189" s="154"/>
      <c r="L189" s="149"/>
      <c r="M189" s="155"/>
      <c r="T189" s="156"/>
      <c r="AT189" s="151" t="s">
        <v>601</v>
      </c>
      <c r="AU189" s="151" t="s">
        <v>83</v>
      </c>
      <c r="AV189" s="12" t="s">
        <v>85</v>
      </c>
      <c r="AW189" s="12" t="s">
        <v>31</v>
      </c>
      <c r="AX189" s="12" t="s">
        <v>75</v>
      </c>
      <c r="AY189" s="151" t="s">
        <v>170</v>
      </c>
    </row>
    <row r="190" spans="2:65" s="14" customFormat="1" ht="10.199999999999999">
      <c r="B190" s="173"/>
      <c r="D190" s="150" t="s">
        <v>601</v>
      </c>
      <c r="E190" s="174" t="s">
        <v>1</v>
      </c>
      <c r="F190" s="175" t="s">
        <v>670</v>
      </c>
      <c r="H190" s="176">
        <v>5</v>
      </c>
      <c r="I190" s="177"/>
      <c r="L190" s="173"/>
      <c r="M190" s="178"/>
      <c r="T190" s="179"/>
      <c r="AT190" s="174" t="s">
        <v>601</v>
      </c>
      <c r="AU190" s="174" t="s">
        <v>83</v>
      </c>
      <c r="AV190" s="14" t="s">
        <v>175</v>
      </c>
      <c r="AW190" s="14" t="s">
        <v>31</v>
      </c>
      <c r="AX190" s="14" t="s">
        <v>83</v>
      </c>
      <c r="AY190" s="174" t="s">
        <v>170</v>
      </c>
    </row>
    <row r="191" spans="2:65" s="1" customFormat="1" ht="24.15" customHeight="1">
      <c r="B191" s="31"/>
      <c r="C191" s="125" t="s">
        <v>216</v>
      </c>
      <c r="D191" s="125" t="s">
        <v>171</v>
      </c>
      <c r="E191" s="126" t="s">
        <v>1843</v>
      </c>
      <c r="F191" s="127" t="s">
        <v>1844</v>
      </c>
      <c r="G191" s="128" t="s">
        <v>178</v>
      </c>
      <c r="H191" s="129">
        <v>4</v>
      </c>
      <c r="I191" s="130"/>
      <c r="J191" s="131">
        <f>ROUND(I191*H191,2)</f>
        <v>0</v>
      </c>
      <c r="K191" s="127" t="s">
        <v>1</v>
      </c>
      <c r="L191" s="31"/>
      <c r="M191" s="132" t="s">
        <v>1</v>
      </c>
      <c r="N191" s="133" t="s">
        <v>40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175</v>
      </c>
      <c r="AT191" s="136" t="s">
        <v>171</v>
      </c>
      <c r="AU191" s="136" t="s">
        <v>83</v>
      </c>
      <c r="AY191" s="16" t="s">
        <v>170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83</v>
      </c>
      <c r="BK191" s="137">
        <f>ROUND(I191*H191,2)</f>
        <v>0</v>
      </c>
      <c r="BL191" s="16" t="s">
        <v>175</v>
      </c>
      <c r="BM191" s="136" t="s">
        <v>260</v>
      </c>
    </row>
    <row r="192" spans="2:65" s="12" customFormat="1" ht="10.199999999999999">
      <c r="B192" s="149"/>
      <c r="D192" s="150" t="s">
        <v>601</v>
      </c>
      <c r="E192" s="151" t="s">
        <v>1</v>
      </c>
      <c r="F192" s="152" t="s">
        <v>1845</v>
      </c>
      <c r="H192" s="153">
        <v>4</v>
      </c>
      <c r="I192" s="154"/>
      <c r="L192" s="149"/>
      <c r="M192" s="155"/>
      <c r="T192" s="156"/>
      <c r="AT192" s="151" t="s">
        <v>601</v>
      </c>
      <c r="AU192" s="151" t="s">
        <v>83</v>
      </c>
      <c r="AV192" s="12" t="s">
        <v>85</v>
      </c>
      <c r="AW192" s="12" t="s">
        <v>31</v>
      </c>
      <c r="AX192" s="12" t="s">
        <v>75</v>
      </c>
      <c r="AY192" s="151" t="s">
        <v>170</v>
      </c>
    </row>
    <row r="193" spans="2:65" s="14" customFormat="1" ht="10.199999999999999">
      <c r="B193" s="173"/>
      <c r="D193" s="150" t="s">
        <v>601</v>
      </c>
      <c r="E193" s="174" t="s">
        <v>1</v>
      </c>
      <c r="F193" s="175" t="s">
        <v>670</v>
      </c>
      <c r="H193" s="176">
        <v>4</v>
      </c>
      <c r="I193" s="177"/>
      <c r="L193" s="173"/>
      <c r="M193" s="178"/>
      <c r="T193" s="179"/>
      <c r="AT193" s="174" t="s">
        <v>601</v>
      </c>
      <c r="AU193" s="174" t="s">
        <v>83</v>
      </c>
      <c r="AV193" s="14" t="s">
        <v>175</v>
      </c>
      <c r="AW193" s="14" t="s">
        <v>31</v>
      </c>
      <c r="AX193" s="14" t="s">
        <v>83</v>
      </c>
      <c r="AY193" s="174" t="s">
        <v>170</v>
      </c>
    </row>
    <row r="194" spans="2:65" s="1" customFormat="1" ht="16.5" customHeight="1">
      <c r="B194" s="31"/>
      <c r="C194" s="125" t="s">
        <v>261</v>
      </c>
      <c r="D194" s="125" t="s">
        <v>171</v>
      </c>
      <c r="E194" s="126" t="s">
        <v>1846</v>
      </c>
      <c r="F194" s="127" t="s">
        <v>1847</v>
      </c>
      <c r="G194" s="128" t="s">
        <v>1475</v>
      </c>
      <c r="H194" s="129">
        <v>1</v>
      </c>
      <c r="I194" s="130"/>
      <c r="J194" s="131">
        <f>ROUND(I194*H194,2)</f>
        <v>0</v>
      </c>
      <c r="K194" s="127" t="s">
        <v>1</v>
      </c>
      <c r="L194" s="31"/>
      <c r="M194" s="132" t="s">
        <v>1</v>
      </c>
      <c r="N194" s="133" t="s">
        <v>40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175</v>
      </c>
      <c r="AT194" s="136" t="s">
        <v>171</v>
      </c>
      <c r="AU194" s="136" t="s">
        <v>83</v>
      </c>
      <c r="AY194" s="16" t="s">
        <v>170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6" t="s">
        <v>83</v>
      </c>
      <c r="BK194" s="137">
        <f>ROUND(I194*H194,2)</f>
        <v>0</v>
      </c>
      <c r="BL194" s="16" t="s">
        <v>175</v>
      </c>
      <c r="BM194" s="136" t="s">
        <v>262</v>
      </c>
    </row>
    <row r="195" spans="2:65" s="12" customFormat="1" ht="10.199999999999999">
      <c r="B195" s="149"/>
      <c r="D195" s="150" t="s">
        <v>601</v>
      </c>
      <c r="E195" s="151" t="s">
        <v>1</v>
      </c>
      <c r="F195" s="152" t="s">
        <v>1781</v>
      </c>
      <c r="H195" s="153">
        <v>1</v>
      </c>
      <c r="I195" s="154"/>
      <c r="L195" s="149"/>
      <c r="M195" s="155"/>
      <c r="T195" s="156"/>
      <c r="AT195" s="151" t="s">
        <v>601</v>
      </c>
      <c r="AU195" s="151" t="s">
        <v>83</v>
      </c>
      <c r="AV195" s="12" t="s">
        <v>85</v>
      </c>
      <c r="AW195" s="12" t="s">
        <v>31</v>
      </c>
      <c r="AX195" s="12" t="s">
        <v>75</v>
      </c>
      <c r="AY195" s="151" t="s">
        <v>170</v>
      </c>
    </row>
    <row r="196" spans="2:65" s="14" customFormat="1" ht="10.199999999999999">
      <c r="B196" s="173"/>
      <c r="D196" s="150" t="s">
        <v>601</v>
      </c>
      <c r="E196" s="174" t="s">
        <v>1</v>
      </c>
      <c r="F196" s="175" t="s">
        <v>670</v>
      </c>
      <c r="H196" s="176">
        <v>1</v>
      </c>
      <c r="I196" s="177"/>
      <c r="L196" s="173"/>
      <c r="M196" s="178"/>
      <c r="T196" s="179"/>
      <c r="AT196" s="174" t="s">
        <v>601</v>
      </c>
      <c r="AU196" s="174" t="s">
        <v>83</v>
      </c>
      <c r="AV196" s="14" t="s">
        <v>175</v>
      </c>
      <c r="AW196" s="14" t="s">
        <v>31</v>
      </c>
      <c r="AX196" s="14" t="s">
        <v>83</v>
      </c>
      <c r="AY196" s="174" t="s">
        <v>170</v>
      </c>
    </row>
    <row r="197" spans="2:65" s="1" customFormat="1" ht="24.15" customHeight="1">
      <c r="B197" s="31"/>
      <c r="C197" s="125" t="s">
        <v>219</v>
      </c>
      <c r="D197" s="125" t="s">
        <v>171</v>
      </c>
      <c r="E197" s="126" t="s">
        <v>1848</v>
      </c>
      <c r="F197" s="127" t="s">
        <v>1849</v>
      </c>
      <c r="G197" s="128" t="s">
        <v>1822</v>
      </c>
      <c r="H197" s="129">
        <v>10</v>
      </c>
      <c r="I197" s="130"/>
      <c r="J197" s="131">
        <f>ROUND(I197*H197,2)</f>
        <v>0</v>
      </c>
      <c r="K197" s="127" t="s">
        <v>1</v>
      </c>
      <c r="L197" s="31"/>
      <c r="M197" s="132" t="s">
        <v>1</v>
      </c>
      <c r="N197" s="133" t="s">
        <v>40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175</v>
      </c>
      <c r="AT197" s="136" t="s">
        <v>171</v>
      </c>
      <c r="AU197" s="136" t="s">
        <v>83</v>
      </c>
      <c r="AY197" s="16" t="s">
        <v>170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6" t="s">
        <v>83</v>
      </c>
      <c r="BK197" s="137">
        <f>ROUND(I197*H197,2)</f>
        <v>0</v>
      </c>
      <c r="BL197" s="16" t="s">
        <v>175</v>
      </c>
      <c r="BM197" s="136" t="s">
        <v>265</v>
      </c>
    </row>
    <row r="198" spans="2:65" s="10" customFormat="1" ht="25.9" customHeight="1">
      <c r="B198" s="115"/>
      <c r="D198" s="116" t="s">
        <v>74</v>
      </c>
      <c r="E198" s="117" t="s">
        <v>339</v>
      </c>
      <c r="F198" s="117" t="s">
        <v>1850</v>
      </c>
      <c r="I198" s="118"/>
      <c r="J198" s="119">
        <f>BK198</f>
        <v>0</v>
      </c>
      <c r="L198" s="115"/>
      <c r="M198" s="120"/>
      <c r="P198" s="121">
        <f>SUM(P199:P207)</f>
        <v>0</v>
      </c>
      <c r="R198" s="121">
        <f>SUM(R199:R207)</f>
        <v>0</v>
      </c>
      <c r="T198" s="122">
        <f>SUM(T199:T207)</f>
        <v>0</v>
      </c>
      <c r="AR198" s="116" t="s">
        <v>83</v>
      </c>
      <c r="AT198" s="123" t="s">
        <v>74</v>
      </c>
      <c r="AU198" s="123" t="s">
        <v>75</v>
      </c>
      <c r="AY198" s="116" t="s">
        <v>170</v>
      </c>
      <c r="BK198" s="124">
        <f>SUM(BK199:BK207)</f>
        <v>0</v>
      </c>
    </row>
    <row r="199" spans="2:65" s="1" customFormat="1" ht="21.75" customHeight="1">
      <c r="B199" s="31"/>
      <c r="C199" s="125" t="s">
        <v>266</v>
      </c>
      <c r="D199" s="125" t="s">
        <v>171</v>
      </c>
      <c r="E199" s="126" t="s">
        <v>1851</v>
      </c>
      <c r="F199" s="127" t="s">
        <v>1852</v>
      </c>
      <c r="G199" s="128" t="s">
        <v>178</v>
      </c>
      <c r="H199" s="129">
        <v>16</v>
      </c>
      <c r="I199" s="130"/>
      <c r="J199" s="131">
        <f t="shared" ref="J199:J207" si="0">ROUND(I199*H199,2)</f>
        <v>0</v>
      </c>
      <c r="K199" s="127" t="s">
        <v>1</v>
      </c>
      <c r="L199" s="31"/>
      <c r="M199" s="132" t="s">
        <v>1</v>
      </c>
      <c r="N199" s="133" t="s">
        <v>40</v>
      </c>
      <c r="P199" s="134">
        <f t="shared" ref="P199:P207" si="1">O199*H199</f>
        <v>0</v>
      </c>
      <c r="Q199" s="134">
        <v>0</v>
      </c>
      <c r="R199" s="134">
        <f t="shared" ref="R199:R207" si="2">Q199*H199</f>
        <v>0</v>
      </c>
      <c r="S199" s="134">
        <v>0</v>
      </c>
      <c r="T199" s="135">
        <f t="shared" ref="T199:T207" si="3">S199*H199</f>
        <v>0</v>
      </c>
      <c r="AR199" s="136" t="s">
        <v>175</v>
      </c>
      <c r="AT199" s="136" t="s">
        <v>171</v>
      </c>
      <c r="AU199" s="136" t="s">
        <v>83</v>
      </c>
      <c r="AY199" s="16" t="s">
        <v>170</v>
      </c>
      <c r="BE199" s="137">
        <f t="shared" ref="BE199:BE207" si="4">IF(N199="základní",J199,0)</f>
        <v>0</v>
      </c>
      <c r="BF199" s="137">
        <f t="shared" ref="BF199:BF207" si="5">IF(N199="snížená",J199,0)</f>
        <v>0</v>
      </c>
      <c r="BG199" s="137">
        <f t="shared" ref="BG199:BG207" si="6">IF(N199="zákl. přenesená",J199,0)</f>
        <v>0</v>
      </c>
      <c r="BH199" s="137">
        <f t="shared" ref="BH199:BH207" si="7">IF(N199="sníž. přenesená",J199,0)</f>
        <v>0</v>
      </c>
      <c r="BI199" s="137">
        <f t="shared" ref="BI199:BI207" si="8">IF(N199="nulová",J199,0)</f>
        <v>0</v>
      </c>
      <c r="BJ199" s="16" t="s">
        <v>83</v>
      </c>
      <c r="BK199" s="137">
        <f t="shared" ref="BK199:BK207" si="9">ROUND(I199*H199,2)</f>
        <v>0</v>
      </c>
      <c r="BL199" s="16" t="s">
        <v>175</v>
      </c>
      <c r="BM199" s="136" t="s">
        <v>269</v>
      </c>
    </row>
    <row r="200" spans="2:65" s="1" customFormat="1" ht="21.75" customHeight="1">
      <c r="B200" s="31"/>
      <c r="C200" s="125" t="s">
        <v>223</v>
      </c>
      <c r="D200" s="125" t="s">
        <v>171</v>
      </c>
      <c r="E200" s="126" t="s">
        <v>1853</v>
      </c>
      <c r="F200" s="127" t="s">
        <v>1854</v>
      </c>
      <c r="G200" s="128" t="s">
        <v>178</v>
      </c>
      <c r="H200" s="129">
        <v>5</v>
      </c>
      <c r="I200" s="130"/>
      <c r="J200" s="131">
        <f t="shared" si="0"/>
        <v>0</v>
      </c>
      <c r="K200" s="127" t="s">
        <v>1</v>
      </c>
      <c r="L200" s="31"/>
      <c r="M200" s="132" t="s">
        <v>1</v>
      </c>
      <c r="N200" s="133" t="s">
        <v>40</v>
      </c>
      <c r="P200" s="134">
        <f t="shared" si="1"/>
        <v>0</v>
      </c>
      <c r="Q200" s="134">
        <v>0</v>
      </c>
      <c r="R200" s="134">
        <f t="shared" si="2"/>
        <v>0</v>
      </c>
      <c r="S200" s="134">
        <v>0</v>
      </c>
      <c r="T200" s="135">
        <f t="shared" si="3"/>
        <v>0</v>
      </c>
      <c r="AR200" s="136" t="s">
        <v>175</v>
      </c>
      <c r="AT200" s="136" t="s">
        <v>171</v>
      </c>
      <c r="AU200" s="136" t="s">
        <v>83</v>
      </c>
      <c r="AY200" s="16" t="s">
        <v>170</v>
      </c>
      <c r="BE200" s="137">
        <f t="shared" si="4"/>
        <v>0</v>
      </c>
      <c r="BF200" s="137">
        <f t="shared" si="5"/>
        <v>0</v>
      </c>
      <c r="BG200" s="137">
        <f t="shared" si="6"/>
        <v>0</v>
      </c>
      <c r="BH200" s="137">
        <f t="shared" si="7"/>
        <v>0</v>
      </c>
      <c r="BI200" s="137">
        <f t="shared" si="8"/>
        <v>0</v>
      </c>
      <c r="BJ200" s="16" t="s">
        <v>83</v>
      </c>
      <c r="BK200" s="137">
        <f t="shared" si="9"/>
        <v>0</v>
      </c>
      <c r="BL200" s="16" t="s">
        <v>175</v>
      </c>
      <c r="BM200" s="136" t="s">
        <v>270</v>
      </c>
    </row>
    <row r="201" spans="2:65" s="1" customFormat="1" ht="16.5" customHeight="1">
      <c r="B201" s="31"/>
      <c r="C201" s="125" t="s">
        <v>271</v>
      </c>
      <c r="D201" s="125" t="s">
        <v>171</v>
      </c>
      <c r="E201" s="126" t="s">
        <v>1855</v>
      </c>
      <c r="F201" s="127" t="s">
        <v>1856</v>
      </c>
      <c r="G201" s="128" t="s">
        <v>178</v>
      </c>
      <c r="H201" s="129">
        <v>96</v>
      </c>
      <c r="I201" s="130"/>
      <c r="J201" s="131">
        <f t="shared" si="0"/>
        <v>0</v>
      </c>
      <c r="K201" s="127" t="s">
        <v>1</v>
      </c>
      <c r="L201" s="31"/>
      <c r="M201" s="132" t="s">
        <v>1</v>
      </c>
      <c r="N201" s="133" t="s">
        <v>40</v>
      </c>
      <c r="P201" s="134">
        <f t="shared" si="1"/>
        <v>0</v>
      </c>
      <c r="Q201" s="134">
        <v>0</v>
      </c>
      <c r="R201" s="134">
        <f t="shared" si="2"/>
        <v>0</v>
      </c>
      <c r="S201" s="134">
        <v>0</v>
      </c>
      <c r="T201" s="135">
        <f t="shared" si="3"/>
        <v>0</v>
      </c>
      <c r="AR201" s="136" t="s">
        <v>175</v>
      </c>
      <c r="AT201" s="136" t="s">
        <v>171</v>
      </c>
      <c r="AU201" s="136" t="s">
        <v>83</v>
      </c>
      <c r="AY201" s="16" t="s">
        <v>170</v>
      </c>
      <c r="BE201" s="137">
        <f t="shared" si="4"/>
        <v>0</v>
      </c>
      <c r="BF201" s="137">
        <f t="shared" si="5"/>
        <v>0</v>
      </c>
      <c r="BG201" s="137">
        <f t="shared" si="6"/>
        <v>0</v>
      </c>
      <c r="BH201" s="137">
        <f t="shared" si="7"/>
        <v>0</v>
      </c>
      <c r="BI201" s="137">
        <f t="shared" si="8"/>
        <v>0</v>
      </c>
      <c r="BJ201" s="16" t="s">
        <v>83</v>
      </c>
      <c r="BK201" s="137">
        <f t="shared" si="9"/>
        <v>0</v>
      </c>
      <c r="BL201" s="16" t="s">
        <v>175</v>
      </c>
      <c r="BM201" s="136" t="s">
        <v>275</v>
      </c>
    </row>
    <row r="202" spans="2:65" s="1" customFormat="1" ht="16.5" customHeight="1">
      <c r="B202" s="31"/>
      <c r="C202" s="125" t="s">
        <v>226</v>
      </c>
      <c r="D202" s="125" t="s">
        <v>171</v>
      </c>
      <c r="E202" s="126" t="s">
        <v>1857</v>
      </c>
      <c r="F202" s="127" t="s">
        <v>1858</v>
      </c>
      <c r="G202" s="128" t="s">
        <v>1475</v>
      </c>
      <c r="H202" s="129">
        <v>1</v>
      </c>
      <c r="I202" s="130"/>
      <c r="J202" s="131">
        <f t="shared" si="0"/>
        <v>0</v>
      </c>
      <c r="K202" s="127" t="s">
        <v>1</v>
      </c>
      <c r="L202" s="31"/>
      <c r="M202" s="132" t="s">
        <v>1</v>
      </c>
      <c r="N202" s="133" t="s">
        <v>40</v>
      </c>
      <c r="P202" s="134">
        <f t="shared" si="1"/>
        <v>0</v>
      </c>
      <c r="Q202" s="134">
        <v>0</v>
      </c>
      <c r="R202" s="134">
        <f t="shared" si="2"/>
        <v>0</v>
      </c>
      <c r="S202" s="134">
        <v>0</v>
      </c>
      <c r="T202" s="135">
        <f t="shared" si="3"/>
        <v>0</v>
      </c>
      <c r="AR202" s="136" t="s">
        <v>175</v>
      </c>
      <c r="AT202" s="136" t="s">
        <v>171</v>
      </c>
      <c r="AU202" s="136" t="s">
        <v>83</v>
      </c>
      <c r="AY202" s="16" t="s">
        <v>170</v>
      </c>
      <c r="BE202" s="137">
        <f t="shared" si="4"/>
        <v>0</v>
      </c>
      <c r="BF202" s="137">
        <f t="shared" si="5"/>
        <v>0</v>
      </c>
      <c r="BG202" s="137">
        <f t="shared" si="6"/>
        <v>0</v>
      </c>
      <c r="BH202" s="137">
        <f t="shared" si="7"/>
        <v>0</v>
      </c>
      <c r="BI202" s="137">
        <f t="shared" si="8"/>
        <v>0</v>
      </c>
      <c r="BJ202" s="16" t="s">
        <v>83</v>
      </c>
      <c r="BK202" s="137">
        <f t="shared" si="9"/>
        <v>0</v>
      </c>
      <c r="BL202" s="16" t="s">
        <v>175</v>
      </c>
      <c r="BM202" s="136" t="s">
        <v>278</v>
      </c>
    </row>
    <row r="203" spans="2:65" s="1" customFormat="1" ht="16.5" customHeight="1">
      <c r="B203" s="31"/>
      <c r="C203" s="125" t="s">
        <v>279</v>
      </c>
      <c r="D203" s="125" t="s">
        <v>171</v>
      </c>
      <c r="E203" s="126" t="s">
        <v>1859</v>
      </c>
      <c r="F203" s="127" t="s">
        <v>1458</v>
      </c>
      <c r="G203" s="128" t="s">
        <v>178</v>
      </c>
      <c r="H203" s="129">
        <v>1</v>
      </c>
      <c r="I203" s="130"/>
      <c r="J203" s="131">
        <f t="shared" si="0"/>
        <v>0</v>
      </c>
      <c r="K203" s="127" t="s">
        <v>1</v>
      </c>
      <c r="L203" s="31"/>
      <c r="M203" s="132" t="s">
        <v>1</v>
      </c>
      <c r="N203" s="133" t="s">
        <v>40</v>
      </c>
      <c r="P203" s="134">
        <f t="shared" si="1"/>
        <v>0</v>
      </c>
      <c r="Q203" s="134">
        <v>0</v>
      </c>
      <c r="R203" s="134">
        <f t="shared" si="2"/>
        <v>0</v>
      </c>
      <c r="S203" s="134">
        <v>0</v>
      </c>
      <c r="T203" s="135">
        <f t="shared" si="3"/>
        <v>0</v>
      </c>
      <c r="AR203" s="136" t="s">
        <v>175</v>
      </c>
      <c r="AT203" s="136" t="s">
        <v>171</v>
      </c>
      <c r="AU203" s="136" t="s">
        <v>83</v>
      </c>
      <c r="AY203" s="16" t="s">
        <v>170</v>
      </c>
      <c r="BE203" s="137">
        <f t="shared" si="4"/>
        <v>0</v>
      </c>
      <c r="BF203" s="137">
        <f t="shared" si="5"/>
        <v>0</v>
      </c>
      <c r="BG203" s="137">
        <f t="shared" si="6"/>
        <v>0</v>
      </c>
      <c r="BH203" s="137">
        <f t="shared" si="7"/>
        <v>0</v>
      </c>
      <c r="BI203" s="137">
        <f t="shared" si="8"/>
        <v>0</v>
      </c>
      <c r="BJ203" s="16" t="s">
        <v>83</v>
      </c>
      <c r="BK203" s="137">
        <f t="shared" si="9"/>
        <v>0</v>
      </c>
      <c r="BL203" s="16" t="s">
        <v>175</v>
      </c>
      <c r="BM203" s="136" t="s">
        <v>282</v>
      </c>
    </row>
    <row r="204" spans="2:65" s="1" customFormat="1" ht="16.5" customHeight="1">
      <c r="B204" s="31"/>
      <c r="C204" s="125" t="s">
        <v>230</v>
      </c>
      <c r="D204" s="125" t="s">
        <v>171</v>
      </c>
      <c r="E204" s="126" t="s">
        <v>1860</v>
      </c>
      <c r="F204" s="127" t="s">
        <v>1861</v>
      </c>
      <c r="G204" s="128" t="s">
        <v>1822</v>
      </c>
      <c r="H204" s="129">
        <v>4</v>
      </c>
      <c r="I204" s="130"/>
      <c r="J204" s="131">
        <f t="shared" si="0"/>
        <v>0</v>
      </c>
      <c r="K204" s="127" t="s">
        <v>1</v>
      </c>
      <c r="L204" s="31"/>
      <c r="M204" s="132" t="s">
        <v>1</v>
      </c>
      <c r="N204" s="133" t="s">
        <v>40</v>
      </c>
      <c r="P204" s="134">
        <f t="shared" si="1"/>
        <v>0</v>
      </c>
      <c r="Q204" s="134">
        <v>0</v>
      </c>
      <c r="R204" s="134">
        <f t="shared" si="2"/>
        <v>0</v>
      </c>
      <c r="S204" s="134">
        <v>0</v>
      </c>
      <c r="T204" s="135">
        <f t="shared" si="3"/>
        <v>0</v>
      </c>
      <c r="AR204" s="136" t="s">
        <v>175</v>
      </c>
      <c r="AT204" s="136" t="s">
        <v>171</v>
      </c>
      <c r="AU204" s="136" t="s">
        <v>83</v>
      </c>
      <c r="AY204" s="16" t="s">
        <v>170</v>
      </c>
      <c r="BE204" s="137">
        <f t="shared" si="4"/>
        <v>0</v>
      </c>
      <c r="BF204" s="137">
        <f t="shared" si="5"/>
        <v>0</v>
      </c>
      <c r="BG204" s="137">
        <f t="shared" si="6"/>
        <v>0</v>
      </c>
      <c r="BH204" s="137">
        <f t="shared" si="7"/>
        <v>0</v>
      </c>
      <c r="BI204" s="137">
        <f t="shared" si="8"/>
        <v>0</v>
      </c>
      <c r="BJ204" s="16" t="s">
        <v>83</v>
      </c>
      <c r="BK204" s="137">
        <f t="shared" si="9"/>
        <v>0</v>
      </c>
      <c r="BL204" s="16" t="s">
        <v>175</v>
      </c>
      <c r="BM204" s="136" t="s">
        <v>283</v>
      </c>
    </row>
    <row r="205" spans="2:65" s="1" customFormat="1" ht="16.5" customHeight="1">
      <c r="B205" s="31"/>
      <c r="C205" s="125" t="s">
        <v>284</v>
      </c>
      <c r="D205" s="125" t="s">
        <v>171</v>
      </c>
      <c r="E205" s="126" t="s">
        <v>1862</v>
      </c>
      <c r="F205" s="127" t="s">
        <v>1863</v>
      </c>
      <c r="G205" s="128" t="s">
        <v>1475</v>
      </c>
      <c r="H205" s="129">
        <v>1</v>
      </c>
      <c r="I205" s="130"/>
      <c r="J205" s="131">
        <f t="shared" si="0"/>
        <v>0</v>
      </c>
      <c r="K205" s="127" t="s">
        <v>1</v>
      </c>
      <c r="L205" s="31"/>
      <c r="M205" s="132" t="s">
        <v>1</v>
      </c>
      <c r="N205" s="133" t="s">
        <v>40</v>
      </c>
      <c r="P205" s="134">
        <f t="shared" si="1"/>
        <v>0</v>
      </c>
      <c r="Q205" s="134">
        <v>0</v>
      </c>
      <c r="R205" s="134">
        <f t="shared" si="2"/>
        <v>0</v>
      </c>
      <c r="S205" s="134">
        <v>0</v>
      </c>
      <c r="T205" s="135">
        <f t="shared" si="3"/>
        <v>0</v>
      </c>
      <c r="AR205" s="136" t="s">
        <v>175</v>
      </c>
      <c r="AT205" s="136" t="s">
        <v>171</v>
      </c>
      <c r="AU205" s="136" t="s">
        <v>83</v>
      </c>
      <c r="AY205" s="16" t="s">
        <v>170</v>
      </c>
      <c r="BE205" s="137">
        <f t="shared" si="4"/>
        <v>0</v>
      </c>
      <c r="BF205" s="137">
        <f t="shared" si="5"/>
        <v>0</v>
      </c>
      <c r="BG205" s="137">
        <f t="shared" si="6"/>
        <v>0</v>
      </c>
      <c r="BH205" s="137">
        <f t="shared" si="7"/>
        <v>0</v>
      </c>
      <c r="BI205" s="137">
        <f t="shared" si="8"/>
        <v>0</v>
      </c>
      <c r="BJ205" s="16" t="s">
        <v>83</v>
      </c>
      <c r="BK205" s="137">
        <f t="shared" si="9"/>
        <v>0</v>
      </c>
      <c r="BL205" s="16" t="s">
        <v>175</v>
      </c>
      <c r="BM205" s="136" t="s">
        <v>287</v>
      </c>
    </row>
    <row r="206" spans="2:65" s="1" customFormat="1" ht="16.5" customHeight="1">
      <c r="B206" s="31"/>
      <c r="C206" s="125" t="s">
        <v>233</v>
      </c>
      <c r="D206" s="125" t="s">
        <v>171</v>
      </c>
      <c r="E206" s="126" t="s">
        <v>1864</v>
      </c>
      <c r="F206" s="127" t="s">
        <v>1865</v>
      </c>
      <c r="G206" s="128" t="s">
        <v>1475</v>
      </c>
      <c r="H206" s="129">
        <v>1</v>
      </c>
      <c r="I206" s="130"/>
      <c r="J206" s="131">
        <f t="shared" si="0"/>
        <v>0</v>
      </c>
      <c r="K206" s="127" t="s">
        <v>1</v>
      </c>
      <c r="L206" s="31"/>
      <c r="M206" s="132" t="s">
        <v>1</v>
      </c>
      <c r="N206" s="133" t="s">
        <v>40</v>
      </c>
      <c r="P206" s="134">
        <f t="shared" si="1"/>
        <v>0</v>
      </c>
      <c r="Q206" s="134">
        <v>0</v>
      </c>
      <c r="R206" s="134">
        <f t="shared" si="2"/>
        <v>0</v>
      </c>
      <c r="S206" s="134">
        <v>0</v>
      </c>
      <c r="T206" s="135">
        <f t="shared" si="3"/>
        <v>0</v>
      </c>
      <c r="AR206" s="136" t="s">
        <v>175</v>
      </c>
      <c r="AT206" s="136" t="s">
        <v>171</v>
      </c>
      <c r="AU206" s="136" t="s">
        <v>83</v>
      </c>
      <c r="AY206" s="16" t="s">
        <v>170</v>
      </c>
      <c r="BE206" s="137">
        <f t="shared" si="4"/>
        <v>0</v>
      </c>
      <c r="BF206" s="137">
        <f t="shared" si="5"/>
        <v>0</v>
      </c>
      <c r="BG206" s="137">
        <f t="shared" si="6"/>
        <v>0</v>
      </c>
      <c r="BH206" s="137">
        <f t="shared" si="7"/>
        <v>0</v>
      </c>
      <c r="BI206" s="137">
        <f t="shared" si="8"/>
        <v>0</v>
      </c>
      <c r="BJ206" s="16" t="s">
        <v>83</v>
      </c>
      <c r="BK206" s="137">
        <f t="shared" si="9"/>
        <v>0</v>
      </c>
      <c r="BL206" s="16" t="s">
        <v>175</v>
      </c>
      <c r="BM206" s="136" t="s">
        <v>290</v>
      </c>
    </row>
    <row r="207" spans="2:65" s="1" customFormat="1" ht="16.5" customHeight="1">
      <c r="B207" s="31"/>
      <c r="C207" s="125" t="s">
        <v>291</v>
      </c>
      <c r="D207" s="125" t="s">
        <v>171</v>
      </c>
      <c r="E207" s="126" t="s">
        <v>1866</v>
      </c>
      <c r="F207" s="127" t="s">
        <v>1867</v>
      </c>
      <c r="G207" s="128" t="s">
        <v>1475</v>
      </c>
      <c r="H207" s="129">
        <v>1</v>
      </c>
      <c r="I207" s="130"/>
      <c r="J207" s="131">
        <f t="shared" si="0"/>
        <v>0</v>
      </c>
      <c r="K207" s="127" t="s">
        <v>1</v>
      </c>
      <c r="L207" s="31"/>
      <c r="M207" s="138" t="s">
        <v>1</v>
      </c>
      <c r="N207" s="139" t="s">
        <v>40</v>
      </c>
      <c r="O207" s="140"/>
      <c r="P207" s="141">
        <f t="shared" si="1"/>
        <v>0</v>
      </c>
      <c r="Q207" s="141">
        <v>0</v>
      </c>
      <c r="R207" s="141">
        <f t="shared" si="2"/>
        <v>0</v>
      </c>
      <c r="S207" s="141">
        <v>0</v>
      </c>
      <c r="T207" s="142">
        <f t="shared" si="3"/>
        <v>0</v>
      </c>
      <c r="AR207" s="136" t="s">
        <v>175</v>
      </c>
      <c r="AT207" s="136" t="s">
        <v>171</v>
      </c>
      <c r="AU207" s="136" t="s">
        <v>83</v>
      </c>
      <c r="AY207" s="16" t="s">
        <v>170</v>
      </c>
      <c r="BE207" s="137">
        <f t="shared" si="4"/>
        <v>0</v>
      </c>
      <c r="BF207" s="137">
        <f t="shared" si="5"/>
        <v>0</v>
      </c>
      <c r="BG207" s="137">
        <f t="shared" si="6"/>
        <v>0</v>
      </c>
      <c r="BH207" s="137">
        <f t="shared" si="7"/>
        <v>0</v>
      </c>
      <c r="BI207" s="137">
        <f t="shared" si="8"/>
        <v>0</v>
      </c>
      <c r="BJ207" s="16" t="s">
        <v>83</v>
      </c>
      <c r="BK207" s="137">
        <f t="shared" si="9"/>
        <v>0</v>
      </c>
      <c r="BL207" s="16" t="s">
        <v>175</v>
      </c>
      <c r="BM207" s="136" t="s">
        <v>294</v>
      </c>
    </row>
    <row r="208" spans="2:65" s="1" customFormat="1" ht="7" customHeight="1"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31"/>
    </row>
  </sheetData>
  <sheetProtection algorithmName="SHA-512" hashValue="Ma7j62wf+vkQESvWPM+wsTTI/tfqrfBYD3xXNtPesQeM1Qx6ZVYX7JLN8c9mrV1WRkYcNsVUSYgGB1jONeFbew==" saltValue="Bk49nzHdcO4IVt20infCsCl4Q5OFF4vCf4OJCl9j6iu5LqDsqbLX6LgYWB6JfFW+7AOV9hPmNQRP7FJYa5gOXw==" spinCount="100000" sheet="1" objects="1" scenarios="1" formatColumns="0" formatRows="0" autoFilter="0"/>
  <autoFilter ref="C118:K207" xr:uid="{00000000-0009-0000-0000-00000E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88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127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1868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ROUND(J118,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ROUND((SUM(BE118:BE187)),  2)</f>
        <v>0</v>
      </c>
      <c r="I33" s="91">
        <v>0.21</v>
      </c>
      <c r="J33" s="90">
        <f>ROUND(((SUM(BE118:BE187))*I33),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ROUND((SUM(BF118:BF187)),  2)</f>
        <v>0</v>
      </c>
      <c r="I34" s="91">
        <v>0.12</v>
      </c>
      <c r="J34" s="90">
        <f>ROUND(((SUM(BF118:BF187))*I34),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ROUND((SUM(BG118:BG187)),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ROUND((SUM(BH118:BH187)),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ROUND((SUM(BI118:BI187)),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015 - ÚPRAVA VSTUPNÍHO PODLAŽÍ OBJEKTU POLIKLINIKY V KARVINÉ - HR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J118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1869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5" customHeight="1">
      <c r="B98" s="103"/>
      <c r="D98" s="104" t="s">
        <v>1870</v>
      </c>
      <c r="E98" s="105"/>
      <c r="F98" s="105"/>
      <c r="G98" s="105"/>
      <c r="H98" s="105"/>
      <c r="I98" s="105"/>
      <c r="J98" s="106">
        <f>J184</f>
        <v>0</v>
      </c>
      <c r="L98" s="103"/>
    </row>
    <row r="99" spans="2:12" s="1" customFormat="1" ht="21.85" customHeight="1">
      <c r="B99" s="31"/>
      <c r="L99" s="31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5" customHeight="1">
      <c r="B105" s="31"/>
      <c r="C105" s="20" t="s">
        <v>155</v>
      </c>
      <c r="L105" s="31"/>
    </row>
    <row r="106" spans="2:12" s="1" customFormat="1" ht="7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27" t="str">
        <f>E7</f>
        <v>ÚPRAVA VSTUPNÍHO PODLAŽÍ a ÚPRRAVA SERVROVNY OBJEKTU POLIKLINIKY V KARVINÉ</v>
      </c>
      <c r="F108" s="228"/>
      <c r="G108" s="228"/>
      <c r="H108" s="228"/>
      <c r="L108" s="31"/>
    </row>
    <row r="109" spans="2:12" s="1" customFormat="1" ht="12" customHeight="1">
      <c r="B109" s="31"/>
      <c r="C109" s="26" t="s">
        <v>142</v>
      </c>
      <c r="L109" s="31"/>
    </row>
    <row r="110" spans="2:12" s="1" customFormat="1" ht="30" customHeight="1">
      <c r="B110" s="31"/>
      <c r="E110" s="193" t="str">
        <f>E9</f>
        <v>015 - ÚPRAVA VSTUPNÍHO PODLAŽÍ OBJEKTU POLIKLINIKY V KARVINÉ - HR</v>
      </c>
      <c r="F110" s="229"/>
      <c r="G110" s="229"/>
      <c r="H110" s="229"/>
      <c r="L110" s="31"/>
    </row>
    <row r="111" spans="2:12" s="1" customFormat="1" ht="7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18. 2. 2024</v>
      </c>
      <c r="L112" s="31"/>
    </row>
    <row r="113" spans="2:65" s="1" customFormat="1" ht="7" customHeight="1">
      <c r="B113" s="31"/>
      <c r="L113" s="31"/>
    </row>
    <row r="114" spans="2:65" s="1" customFormat="1" ht="15.15" customHeight="1">
      <c r="B114" s="31"/>
      <c r="C114" s="26" t="s">
        <v>24</v>
      </c>
      <c r="F114" s="24" t="str">
        <f>E15</f>
        <v xml:space="preserve"> </v>
      </c>
      <c r="I114" s="26" t="s">
        <v>30</v>
      </c>
      <c r="J114" s="29" t="str">
        <f>E21</f>
        <v xml:space="preserve"> </v>
      </c>
      <c r="L114" s="31"/>
    </row>
    <row r="115" spans="2:65" s="1" customFormat="1" ht="15.15" customHeight="1">
      <c r="B115" s="31"/>
      <c r="C115" s="26" t="s">
        <v>28</v>
      </c>
      <c r="F115" s="24" t="str">
        <f>IF(E18="","",E18)</f>
        <v>Vyplň údaj</v>
      </c>
      <c r="I115" s="26" t="s">
        <v>32</v>
      </c>
      <c r="J115" s="29" t="str">
        <f>E24</f>
        <v>Barbora Kyšková</v>
      </c>
      <c r="L115" s="31"/>
    </row>
    <row r="116" spans="2:65" s="1" customFormat="1" ht="10.3" customHeight="1">
      <c r="B116" s="31"/>
      <c r="L116" s="31"/>
    </row>
    <row r="117" spans="2:65" s="9" customFormat="1" ht="29.25" customHeight="1">
      <c r="B117" s="107"/>
      <c r="C117" s="108" t="s">
        <v>156</v>
      </c>
      <c r="D117" s="109" t="s">
        <v>60</v>
      </c>
      <c r="E117" s="109" t="s">
        <v>56</v>
      </c>
      <c r="F117" s="109" t="s">
        <v>57</v>
      </c>
      <c r="G117" s="109" t="s">
        <v>157</v>
      </c>
      <c r="H117" s="109" t="s">
        <v>158</v>
      </c>
      <c r="I117" s="109" t="s">
        <v>159</v>
      </c>
      <c r="J117" s="109" t="s">
        <v>146</v>
      </c>
      <c r="K117" s="110" t="s">
        <v>160</v>
      </c>
      <c r="L117" s="107"/>
      <c r="M117" s="58" t="s">
        <v>1</v>
      </c>
      <c r="N117" s="59" t="s">
        <v>39</v>
      </c>
      <c r="O117" s="59" t="s">
        <v>161</v>
      </c>
      <c r="P117" s="59" t="s">
        <v>162</v>
      </c>
      <c r="Q117" s="59" t="s">
        <v>163</v>
      </c>
      <c r="R117" s="59" t="s">
        <v>164</v>
      </c>
      <c r="S117" s="59" t="s">
        <v>165</v>
      </c>
      <c r="T117" s="60" t="s">
        <v>166</v>
      </c>
    </row>
    <row r="118" spans="2:65" s="1" customFormat="1" ht="22.8" customHeight="1">
      <c r="B118" s="31"/>
      <c r="C118" s="63" t="s">
        <v>167</v>
      </c>
      <c r="J118" s="111">
        <f>BK118</f>
        <v>0</v>
      </c>
      <c r="L118" s="31"/>
      <c r="M118" s="61"/>
      <c r="N118" s="52"/>
      <c r="O118" s="52"/>
      <c r="P118" s="112">
        <f>P119+P184</f>
        <v>0</v>
      </c>
      <c r="Q118" s="52"/>
      <c r="R118" s="112">
        <f>R119+R184</f>
        <v>0</v>
      </c>
      <c r="S118" s="52"/>
      <c r="T118" s="113">
        <f>T119+T184</f>
        <v>0</v>
      </c>
      <c r="AT118" s="16" t="s">
        <v>74</v>
      </c>
      <c r="AU118" s="16" t="s">
        <v>148</v>
      </c>
      <c r="BK118" s="114">
        <f>BK119+BK184</f>
        <v>0</v>
      </c>
    </row>
    <row r="119" spans="2:65" s="10" customFormat="1" ht="25.9" customHeight="1">
      <c r="B119" s="115"/>
      <c r="D119" s="116" t="s">
        <v>74</v>
      </c>
      <c r="E119" s="117" t="s">
        <v>168</v>
      </c>
      <c r="F119" s="117" t="s">
        <v>1823</v>
      </c>
      <c r="I119" s="118"/>
      <c r="J119" s="119">
        <f>BK119</f>
        <v>0</v>
      </c>
      <c r="L119" s="115"/>
      <c r="M119" s="120"/>
      <c r="P119" s="121">
        <f>SUM(P120:P183)</f>
        <v>0</v>
      </c>
      <c r="R119" s="121">
        <f>SUM(R120:R183)</f>
        <v>0</v>
      </c>
      <c r="T119" s="122">
        <f>SUM(T120:T183)</f>
        <v>0</v>
      </c>
      <c r="AR119" s="116" t="s">
        <v>83</v>
      </c>
      <c r="AT119" s="123" t="s">
        <v>74</v>
      </c>
      <c r="AU119" s="123" t="s">
        <v>75</v>
      </c>
      <c r="AY119" s="116" t="s">
        <v>170</v>
      </c>
      <c r="BK119" s="124">
        <f>SUM(BK120:BK183)</f>
        <v>0</v>
      </c>
    </row>
    <row r="120" spans="2:65" s="1" customFormat="1" ht="21.75" customHeight="1">
      <c r="B120" s="31"/>
      <c r="C120" s="125" t="s">
        <v>83</v>
      </c>
      <c r="D120" s="125" t="s">
        <v>171</v>
      </c>
      <c r="E120" s="126" t="s">
        <v>1871</v>
      </c>
      <c r="F120" s="127" t="s">
        <v>1872</v>
      </c>
      <c r="G120" s="128" t="s">
        <v>174</v>
      </c>
      <c r="H120" s="129">
        <v>85</v>
      </c>
      <c r="I120" s="130"/>
      <c r="J120" s="131">
        <f>ROUND(I120*H120,2)</f>
        <v>0</v>
      </c>
      <c r="K120" s="127" t="s">
        <v>1</v>
      </c>
      <c r="L120" s="31"/>
      <c r="M120" s="132" t="s">
        <v>1</v>
      </c>
      <c r="N120" s="133" t="s">
        <v>40</v>
      </c>
      <c r="P120" s="134">
        <f>O120*H120</f>
        <v>0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6" t="s">
        <v>83</v>
      </c>
      <c r="BK120" s="137">
        <f>ROUND(I120*H120,2)</f>
        <v>0</v>
      </c>
      <c r="BL120" s="16" t="s">
        <v>175</v>
      </c>
      <c r="BM120" s="136" t="s">
        <v>85</v>
      </c>
    </row>
    <row r="121" spans="2:65" s="12" customFormat="1" ht="10.199999999999999">
      <c r="B121" s="149"/>
      <c r="D121" s="150" t="s">
        <v>601</v>
      </c>
      <c r="E121" s="151" t="s">
        <v>1</v>
      </c>
      <c r="F121" s="152" t="s">
        <v>1873</v>
      </c>
      <c r="H121" s="153">
        <v>85</v>
      </c>
      <c r="I121" s="154"/>
      <c r="L121" s="149"/>
      <c r="M121" s="155"/>
      <c r="T121" s="156"/>
      <c r="AT121" s="151" t="s">
        <v>601</v>
      </c>
      <c r="AU121" s="151" t="s">
        <v>83</v>
      </c>
      <c r="AV121" s="12" t="s">
        <v>85</v>
      </c>
      <c r="AW121" s="12" t="s">
        <v>31</v>
      </c>
      <c r="AX121" s="12" t="s">
        <v>75</v>
      </c>
      <c r="AY121" s="151" t="s">
        <v>170</v>
      </c>
    </row>
    <row r="122" spans="2:65" s="14" customFormat="1" ht="10.199999999999999">
      <c r="B122" s="173"/>
      <c r="D122" s="150" t="s">
        <v>601</v>
      </c>
      <c r="E122" s="174" t="s">
        <v>1</v>
      </c>
      <c r="F122" s="175" t="s">
        <v>670</v>
      </c>
      <c r="H122" s="176">
        <v>85</v>
      </c>
      <c r="I122" s="177"/>
      <c r="L122" s="173"/>
      <c r="M122" s="178"/>
      <c r="T122" s="179"/>
      <c r="AT122" s="174" t="s">
        <v>601</v>
      </c>
      <c r="AU122" s="174" t="s">
        <v>83</v>
      </c>
      <c r="AV122" s="14" t="s">
        <v>175</v>
      </c>
      <c r="AW122" s="14" t="s">
        <v>31</v>
      </c>
      <c r="AX122" s="14" t="s">
        <v>83</v>
      </c>
      <c r="AY122" s="174" t="s">
        <v>170</v>
      </c>
    </row>
    <row r="123" spans="2:65" s="1" customFormat="1" ht="21.75" customHeight="1">
      <c r="B123" s="31"/>
      <c r="C123" s="125" t="s">
        <v>85</v>
      </c>
      <c r="D123" s="125" t="s">
        <v>171</v>
      </c>
      <c r="E123" s="126" t="s">
        <v>1874</v>
      </c>
      <c r="F123" s="127" t="s">
        <v>1875</v>
      </c>
      <c r="G123" s="128" t="s">
        <v>174</v>
      </c>
      <c r="H123" s="129">
        <v>40</v>
      </c>
      <c r="I123" s="130"/>
      <c r="J123" s="131">
        <f>ROUND(I123*H123,2)</f>
        <v>0</v>
      </c>
      <c r="K123" s="127" t="s">
        <v>1</v>
      </c>
      <c r="L123" s="31"/>
      <c r="M123" s="132" t="s">
        <v>1</v>
      </c>
      <c r="N123" s="133" t="s">
        <v>40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6" t="s">
        <v>83</v>
      </c>
      <c r="BK123" s="137">
        <f>ROUND(I123*H123,2)</f>
        <v>0</v>
      </c>
      <c r="BL123" s="16" t="s">
        <v>175</v>
      </c>
      <c r="BM123" s="136" t="s">
        <v>175</v>
      </c>
    </row>
    <row r="124" spans="2:65" s="1" customFormat="1" ht="21.75" customHeight="1">
      <c r="B124" s="31"/>
      <c r="C124" s="125" t="s">
        <v>179</v>
      </c>
      <c r="D124" s="125" t="s">
        <v>171</v>
      </c>
      <c r="E124" s="126" t="s">
        <v>1876</v>
      </c>
      <c r="F124" s="127" t="s">
        <v>1877</v>
      </c>
      <c r="G124" s="128" t="s">
        <v>174</v>
      </c>
      <c r="H124" s="129">
        <v>20</v>
      </c>
      <c r="I124" s="130"/>
      <c r="J124" s="131">
        <f>ROUND(I124*H124,2)</f>
        <v>0</v>
      </c>
      <c r="K124" s="127" t="s">
        <v>1</v>
      </c>
      <c r="L124" s="31"/>
      <c r="M124" s="132" t="s">
        <v>1</v>
      </c>
      <c r="N124" s="133" t="s">
        <v>40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6" t="s">
        <v>83</v>
      </c>
      <c r="BK124" s="137">
        <f>ROUND(I124*H124,2)</f>
        <v>0</v>
      </c>
      <c r="BL124" s="16" t="s">
        <v>175</v>
      </c>
      <c r="BM124" s="136" t="s">
        <v>182</v>
      </c>
    </row>
    <row r="125" spans="2:65" s="12" customFormat="1" ht="10.199999999999999">
      <c r="B125" s="149"/>
      <c r="D125" s="150" t="s">
        <v>601</v>
      </c>
      <c r="E125" s="151" t="s">
        <v>1</v>
      </c>
      <c r="F125" s="152" t="s">
        <v>1878</v>
      </c>
      <c r="H125" s="153">
        <v>20</v>
      </c>
      <c r="I125" s="154"/>
      <c r="L125" s="149"/>
      <c r="M125" s="155"/>
      <c r="T125" s="156"/>
      <c r="AT125" s="151" t="s">
        <v>601</v>
      </c>
      <c r="AU125" s="151" t="s">
        <v>83</v>
      </c>
      <c r="AV125" s="12" t="s">
        <v>85</v>
      </c>
      <c r="AW125" s="12" t="s">
        <v>31</v>
      </c>
      <c r="AX125" s="12" t="s">
        <v>75</v>
      </c>
      <c r="AY125" s="151" t="s">
        <v>170</v>
      </c>
    </row>
    <row r="126" spans="2:65" s="14" customFormat="1" ht="10.199999999999999">
      <c r="B126" s="173"/>
      <c r="D126" s="150" t="s">
        <v>601</v>
      </c>
      <c r="E126" s="174" t="s">
        <v>1</v>
      </c>
      <c r="F126" s="175" t="s">
        <v>670</v>
      </c>
      <c r="H126" s="176">
        <v>20</v>
      </c>
      <c r="I126" s="177"/>
      <c r="L126" s="173"/>
      <c r="M126" s="178"/>
      <c r="T126" s="179"/>
      <c r="AT126" s="174" t="s">
        <v>601</v>
      </c>
      <c r="AU126" s="174" t="s">
        <v>83</v>
      </c>
      <c r="AV126" s="14" t="s">
        <v>175</v>
      </c>
      <c r="AW126" s="14" t="s">
        <v>31</v>
      </c>
      <c r="AX126" s="14" t="s">
        <v>83</v>
      </c>
      <c r="AY126" s="174" t="s">
        <v>170</v>
      </c>
    </row>
    <row r="127" spans="2:65" s="1" customFormat="1" ht="16.5" customHeight="1">
      <c r="B127" s="31"/>
      <c r="C127" s="125" t="s">
        <v>175</v>
      </c>
      <c r="D127" s="125" t="s">
        <v>171</v>
      </c>
      <c r="E127" s="126" t="s">
        <v>1879</v>
      </c>
      <c r="F127" s="127" t="s">
        <v>1880</v>
      </c>
      <c r="G127" s="128" t="s">
        <v>174</v>
      </c>
      <c r="H127" s="129">
        <v>30</v>
      </c>
      <c r="I127" s="130"/>
      <c r="J127" s="131">
        <f>ROUND(I127*H127,2)</f>
        <v>0</v>
      </c>
      <c r="K127" s="127" t="s">
        <v>1</v>
      </c>
      <c r="L127" s="31"/>
      <c r="M127" s="132" t="s">
        <v>1</v>
      </c>
      <c r="N127" s="133" t="s">
        <v>40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6" t="s">
        <v>83</v>
      </c>
      <c r="BK127" s="137">
        <f>ROUND(I127*H127,2)</f>
        <v>0</v>
      </c>
      <c r="BL127" s="16" t="s">
        <v>175</v>
      </c>
      <c r="BM127" s="136" t="s">
        <v>185</v>
      </c>
    </row>
    <row r="128" spans="2:65" s="12" customFormat="1" ht="10.199999999999999">
      <c r="B128" s="149"/>
      <c r="D128" s="150" t="s">
        <v>601</v>
      </c>
      <c r="E128" s="151" t="s">
        <v>1</v>
      </c>
      <c r="F128" s="152" t="s">
        <v>1881</v>
      </c>
      <c r="H128" s="153">
        <v>30</v>
      </c>
      <c r="I128" s="154"/>
      <c r="L128" s="149"/>
      <c r="M128" s="155"/>
      <c r="T128" s="156"/>
      <c r="AT128" s="151" t="s">
        <v>601</v>
      </c>
      <c r="AU128" s="151" t="s">
        <v>83</v>
      </c>
      <c r="AV128" s="12" t="s">
        <v>85</v>
      </c>
      <c r="AW128" s="12" t="s">
        <v>31</v>
      </c>
      <c r="AX128" s="12" t="s">
        <v>75</v>
      </c>
      <c r="AY128" s="151" t="s">
        <v>170</v>
      </c>
    </row>
    <row r="129" spans="2:65" s="14" customFormat="1" ht="10.199999999999999">
      <c r="B129" s="173"/>
      <c r="D129" s="150" t="s">
        <v>601</v>
      </c>
      <c r="E129" s="174" t="s">
        <v>1</v>
      </c>
      <c r="F129" s="175" t="s">
        <v>670</v>
      </c>
      <c r="H129" s="176">
        <v>30</v>
      </c>
      <c r="I129" s="177"/>
      <c r="L129" s="173"/>
      <c r="M129" s="178"/>
      <c r="T129" s="179"/>
      <c r="AT129" s="174" t="s">
        <v>601</v>
      </c>
      <c r="AU129" s="174" t="s">
        <v>83</v>
      </c>
      <c r="AV129" s="14" t="s">
        <v>175</v>
      </c>
      <c r="AW129" s="14" t="s">
        <v>31</v>
      </c>
      <c r="AX129" s="14" t="s">
        <v>83</v>
      </c>
      <c r="AY129" s="174" t="s">
        <v>170</v>
      </c>
    </row>
    <row r="130" spans="2:65" s="1" customFormat="1" ht="16.5" customHeight="1">
      <c r="B130" s="31"/>
      <c r="C130" s="125" t="s">
        <v>186</v>
      </c>
      <c r="D130" s="125" t="s">
        <v>171</v>
      </c>
      <c r="E130" s="126" t="s">
        <v>1882</v>
      </c>
      <c r="F130" s="127" t="s">
        <v>1883</v>
      </c>
      <c r="G130" s="128" t="s">
        <v>174</v>
      </c>
      <c r="H130" s="129">
        <v>140</v>
      </c>
      <c r="I130" s="130"/>
      <c r="J130" s="131">
        <f>ROUND(I130*H130,2)</f>
        <v>0</v>
      </c>
      <c r="K130" s="127" t="s">
        <v>1</v>
      </c>
      <c r="L130" s="31"/>
      <c r="M130" s="132" t="s">
        <v>1</v>
      </c>
      <c r="N130" s="133" t="s">
        <v>40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6" t="s">
        <v>83</v>
      </c>
      <c r="BK130" s="137">
        <f>ROUND(I130*H130,2)</f>
        <v>0</v>
      </c>
      <c r="BL130" s="16" t="s">
        <v>175</v>
      </c>
      <c r="BM130" s="136" t="s">
        <v>189</v>
      </c>
    </row>
    <row r="131" spans="2:65" s="12" customFormat="1" ht="10.199999999999999">
      <c r="B131" s="149"/>
      <c r="D131" s="150" t="s">
        <v>601</v>
      </c>
      <c r="E131" s="151" t="s">
        <v>1</v>
      </c>
      <c r="F131" s="152" t="s">
        <v>1884</v>
      </c>
      <c r="H131" s="153">
        <v>140</v>
      </c>
      <c r="I131" s="154"/>
      <c r="L131" s="149"/>
      <c r="M131" s="155"/>
      <c r="T131" s="156"/>
      <c r="AT131" s="151" t="s">
        <v>601</v>
      </c>
      <c r="AU131" s="151" t="s">
        <v>83</v>
      </c>
      <c r="AV131" s="12" t="s">
        <v>85</v>
      </c>
      <c r="AW131" s="12" t="s">
        <v>31</v>
      </c>
      <c r="AX131" s="12" t="s">
        <v>75</v>
      </c>
      <c r="AY131" s="151" t="s">
        <v>170</v>
      </c>
    </row>
    <row r="132" spans="2:65" s="14" customFormat="1" ht="10.199999999999999">
      <c r="B132" s="173"/>
      <c r="D132" s="150" t="s">
        <v>601</v>
      </c>
      <c r="E132" s="174" t="s">
        <v>1</v>
      </c>
      <c r="F132" s="175" t="s">
        <v>670</v>
      </c>
      <c r="H132" s="176">
        <v>140</v>
      </c>
      <c r="I132" s="177"/>
      <c r="L132" s="173"/>
      <c r="M132" s="178"/>
      <c r="T132" s="179"/>
      <c r="AT132" s="174" t="s">
        <v>601</v>
      </c>
      <c r="AU132" s="174" t="s">
        <v>83</v>
      </c>
      <c r="AV132" s="14" t="s">
        <v>175</v>
      </c>
      <c r="AW132" s="14" t="s">
        <v>31</v>
      </c>
      <c r="AX132" s="14" t="s">
        <v>83</v>
      </c>
      <c r="AY132" s="174" t="s">
        <v>170</v>
      </c>
    </row>
    <row r="133" spans="2:65" s="1" customFormat="1" ht="16.5" customHeight="1">
      <c r="B133" s="31"/>
      <c r="C133" s="125" t="s">
        <v>182</v>
      </c>
      <c r="D133" s="125" t="s">
        <v>171</v>
      </c>
      <c r="E133" s="126" t="s">
        <v>1885</v>
      </c>
      <c r="F133" s="127" t="s">
        <v>1886</v>
      </c>
      <c r="G133" s="128" t="s">
        <v>174</v>
      </c>
      <c r="H133" s="129">
        <v>110</v>
      </c>
      <c r="I133" s="130"/>
      <c r="J133" s="131">
        <f>ROUND(I133*H133,2)</f>
        <v>0</v>
      </c>
      <c r="K133" s="127" t="s">
        <v>1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83</v>
      </c>
      <c r="BK133" s="137">
        <f>ROUND(I133*H133,2)</f>
        <v>0</v>
      </c>
      <c r="BL133" s="16" t="s">
        <v>175</v>
      </c>
      <c r="BM133" s="136" t="s">
        <v>8</v>
      </c>
    </row>
    <row r="134" spans="2:65" s="12" customFormat="1" ht="10.199999999999999">
      <c r="B134" s="149"/>
      <c r="D134" s="150" t="s">
        <v>601</v>
      </c>
      <c r="E134" s="151" t="s">
        <v>1</v>
      </c>
      <c r="F134" s="152" t="s">
        <v>1887</v>
      </c>
      <c r="H134" s="153">
        <v>110</v>
      </c>
      <c r="I134" s="154"/>
      <c r="L134" s="149"/>
      <c r="M134" s="155"/>
      <c r="T134" s="156"/>
      <c r="AT134" s="151" t="s">
        <v>601</v>
      </c>
      <c r="AU134" s="151" t="s">
        <v>83</v>
      </c>
      <c r="AV134" s="12" t="s">
        <v>85</v>
      </c>
      <c r="AW134" s="12" t="s">
        <v>31</v>
      </c>
      <c r="AX134" s="12" t="s">
        <v>75</v>
      </c>
      <c r="AY134" s="151" t="s">
        <v>170</v>
      </c>
    </row>
    <row r="135" spans="2:65" s="14" customFormat="1" ht="10.199999999999999">
      <c r="B135" s="173"/>
      <c r="D135" s="150" t="s">
        <v>601</v>
      </c>
      <c r="E135" s="174" t="s">
        <v>1</v>
      </c>
      <c r="F135" s="175" t="s">
        <v>670</v>
      </c>
      <c r="H135" s="176">
        <v>110</v>
      </c>
      <c r="I135" s="177"/>
      <c r="L135" s="173"/>
      <c r="M135" s="178"/>
      <c r="T135" s="179"/>
      <c r="AT135" s="174" t="s">
        <v>601</v>
      </c>
      <c r="AU135" s="174" t="s">
        <v>83</v>
      </c>
      <c r="AV135" s="14" t="s">
        <v>175</v>
      </c>
      <c r="AW135" s="14" t="s">
        <v>31</v>
      </c>
      <c r="AX135" s="14" t="s">
        <v>83</v>
      </c>
      <c r="AY135" s="174" t="s">
        <v>170</v>
      </c>
    </row>
    <row r="136" spans="2:65" s="1" customFormat="1" ht="37.799999999999997" customHeight="1">
      <c r="B136" s="31"/>
      <c r="C136" s="125" t="s">
        <v>192</v>
      </c>
      <c r="D136" s="125" t="s">
        <v>171</v>
      </c>
      <c r="E136" s="126" t="s">
        <v>1888</v>
      </c>
      <c r="F136" s="127" t="s">
        <v>1889</v>
      </c>
      <c r="G136" s="128" t="s">
        <v>174</v>
      </c>
      <c r="H136" s="129">
        <v>20</v>
      </c>
      <c r="I136" s="130"/>
      <c r="J136" s="131">
        <f>ROUND(I136*H136,2)</f>
        <v>0</v>
      </c>
      <c r="K136" s="127" t="s">
        <v>1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195</v>
      </c>
    </row>
    <row r="137" spans="2:65" s="12" customFormat="1" ht="10.199999999999999">
      <c r="B137" s="149"/>
      <c r="D137" s="150" t="s">
        <v>601</v>
      </c>
      <c r="E137" s="151" t="s">
        <v>1</v>
      </c>
      <c r="F137" s="152" t="s">
        <v>1890</v>
      </c>
      <c r="H137" s="153">
        <v>20</v>
      </c>
      <c r="I137" s="154"/>
      <c r="L137" s="149"/>
      <c r="M137" s="155"/>
      <c r="T137" s="156"/>
      <c r="AT137" s="151" t="s">
        <v>601</v>
      </c>
      <c r="AU137" s="151" t="s">
        <v>83</v>
      </c>
      <c r="AV137" s="12" t="s">
        <v>85</v>
      </c>
      <c r="AW137" s="12" t="s">
        <v>31</v>
      </c>
      <c r="AX137" s="12" t="s">
        <v>75</v>
      </c>
      <c r="AY137" s="151" t="s">
        <v>170</v>
      </c>
    </row>
    <row r="138" spans="2:65" s="14" customFormat="1" ht="10.199999999999999">
      <c r="B138" s="173"/>
      <c r="D138" s="150" t="s">
        <v>601</v>
      </c>
      <c r="E138" s="174" t="s">
        <v>1</v>
      </c>
      <c r="F138" s="175" t="s">
        <v>670</v>
      </c>
      <c r="H138" s="176">
        <v>20</v>
      </c>
      <c r="I138" s="177"/>
      <c r="L138" s="173"/>
      <c r="M138" s="178"/>
      <c r="T138" s="179"/>
      <c r="AT138" s="174" t="s">
        <v>601</v>
      </c>
      <c r="AU138" s="174" t="s">
        <v>83</v>
      </c>
      <c r="AV138" s="14" t="s">
        <v>175</v>
      </c>
      <c r="AW138" s="14" t="s">
        <v>31</v>
      </c>
      <c r="AX138" s="14" t="s">
        <v>83</v>
      </c>
      <c r="AY138" s="174" t="s">
        <v>170</v>
      </c>
    </row>
    <row r="139" spans="2:65" s="1" customFormat="1" ht="37.799999999999997" customHeight="1">
      <c r="B139" s="31"/>
      <c r="C139" s="125" t="s">
        <v>185</v>
      </c>
      <c r="D139" s="125" t="s">
        <v>171</v>
      </c>
      <c r="E139" s="126" t="s">
        <v>1891</v>
      </c>
      <c r="F139" s="127" t="s">
        <v>1892</v>
      </c>
      <c r="G139" s="128" t="s">
        <v>174</v>
      </c>
      <c r="H139" s="129">
        <v>124</v>
      </c>
      <c r="I139" s="130"/>
      <c r="J139" s="131">
        <f>ROUND(I139*H139,2)</f>
        <v>0</v>
      </c>
      <c r="K139" s="127" t="s">
        <v>1</v>
      </c>
      <c r="L139" s="31"/>
      <c r="M139" s="132" t="s">
        <v>1</v>
      </c>
      <c r="N139" s="133" t="s">
        <v>40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6" t="s">
        <v>83</v>
      </c>
      <c r="BK139" s="137">
        <f>ROUND(I139*H139,2)</f>
        <v>0</v>
      </c>
      <c r="BL139" s="16" t="s">
        <v>175</v>
      </c>
      <c r="BM139" s="136" t="s">
        <v>198</v>
      </c>
    </row>
    <row r="140" spans="2:65" s="12" customFormat="1" ht="10.199999999999999">
      <c r="B140" s="149"/>
      <c r="D140" s="150" t="s">
        <v>601</v>
      </c>
      <c r="E140" s="151" t="s">
        <v>1</v>
      </c>
      <c r="F140" s="152" t="s">
        <v>1893</v>
      </c>
      <c r="H140" s="153">
        <v>124</v>
      </c>
      <c r="I140" s="154"/>
      <c r="L140" s="149"/>
      <c r="M140" s="155"/>
      <c r="T140" s="156"/>
      <c r="AT140" s="151" t="s">
        <v>601</v>
      </c>
      <c r="AU140" s="151" t="s">
        <v>83</v>
      </c>
      <c r="AV140" s="12" t="s">
        <v>85</v>
      </c>
      <c r="AW140" s="12" t="s">
        <v>31</v>
      </c>
      <c r="AX140" s="12" t="s">
        <v>75</v>
      </c>
      <c r="AY140" s="151" t="s">
        <v>170</v>
      </c>
    </row>
    <row r="141" spans="2:65" s="14" customFormat="1" ht="10.199999999999999">
      <c r="B141" s="173"/>
      <c r="D141" s="150" t="s">
        <v>601</v>
      </c>
      <c r="E141" s="174" t="s">
        <v>1</v>
      </c>
      <c r="F141" s="175" t="s">
        <v>670</v>
      </c>
      <c r="H141" s="176">
        <v>124</v>
      </c>
      <c r="I141" s="177"/>
      <c r="L141" s="173"/>
      <c r="M141" s="178"/>
      <c r="T141" s="179"/>
      <c r="AT141" s="174" t="s">
        <v>601</v>
      </c>
      <c r="AU141" s="174" t="s">
        <v>83</v>
      </c>
      <c r="AV141" s="14" t="s">
        <v>175</v>
      </c>
      <c r="AW141" s="14" t="s">
        <v>31</v>
      </c>
      <c r="AX141" s="14" t="s">
        <v>83</v>
      </c>
      <c r="AY141" s="174" t="s">
        <v>170</v>
      </c>
    </row>
    <row r="142" spans="2:65" s="1" customFormat="1" ht="37.799999999999997" customHeight="1">
      <c r="B142" s="31"/>
      <c r="C142" s="125" t="s">
        <v>199</v>
      </c>
      <c r="D142" s="125" t="s">
        <v>171</v>
      </c>
      <c r="E142" s="126" t="s">
        <v>1894</v>
      </c>
      <c r="F142" s="127" t="s">
        <v>1895</v>
      </c>
      <c r="G142" s="128" t="s">
        <v>174</v>
      </c>
      <c r="H142" s="129">
        <v>44</v>
      </c>
      <c r="I142" s="130"/>
      <c r="J142" s="131">
        <f>ROUND(I142*H142,2)</f>
        <v>0</v>
      </c>
      <c r="K142" s="127" t="s">
        <v>1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83</v>
      </c>
      <c r="BK142" s="137">
        <f>ROUND(I142*H142,2)</f>
        <v>0</v>
      </c>
      <c r="BL142" s="16" t="s">
        <v>175</v>
      </c>
      <c r="BM142" s="136" t="s">
        <v>202</v>
      </c>
    </row>
    <row r="143" spans="2:65" s="12" customFormat="1" ht="10.199999999999999">
      <c r="B143" s="149"/>
      <c r="D143" s="150" t="s">
        <v>601</v>
      </c>
      <c r="E143" s="151" t="s">
        <v>1</v>
      </c>
      <c r="F143" s="152" t="s">
        <v>1896</v>
      </c>
      <c r="H143" s="153">
        <v>44</v>
      </c>
      <c r="I143" s="154"/>
      <c r="L143" s="149"/>
      <c r="M143" s="155"/>
      <c r="T143" s="156"/>
      <c r="AT143" s="151" t="s">
        <v>601</v>
      </c>
      <c r="AU143" s="151" t="s">
        <v>83</v>
      </c>
      <c r="AV143" s="12" t="s">
        <v>85</v>
      </c>
      <c r="AW143" s="12" t="s">
        <v>31</v>
      </c>
      <c r="AX143" s="12" t="s">
        <v>75</v>
      </c>
      <c r="AY143" s="151" t="s">
        <v>170</v>
      </c>
    </row>
    <row r="144" spans="2:65" s="14" customFormat="1" ht="10.199999999999999">
      <c r="B144" s="173"/>
      <c r="D144" s="150" t="s">
        <v>601</v>
      </c>
      <c r="E144" s="174" t="s">
        <v>1</v>
      </c>
      <c r="F144" s="175" t="s">
        <v>670</v>
      </c>
      <c r="H144" s="176">
        <v>44</v>
      </c>
      <c r="I144" s="177"/>
      <c r="L144" s="173"/>
      <c r="M144" s="178"/>
      <c r="T144" s="179"/>
      <c r="AT144" s="174" t="s">
        <v>601</v>
      </c>
      <c r="AU144" s="174" t="s">
        <v>83</v>
      </c>
      <c r="AV144" s="14" t="s">
        <v>175</v>
      </c>
      <c r="AW144" s="14" t="s">
        <v>31</v>
      </c>
      <c r="AX144" s="14" t="s">
        <v>83</v>
      </c>
      <c r="AY144" s="174" t="s">
        <v>170</v>
      </c>
    </row>
    <row r="145" spans="2:65" s="1" customFormat="1" ht="37.799999999999997" customHeight="1">
      <c r="B145" s="31"/>
      <c r="C145" s="125" t="s">
        <v>189</v>
      </c>
      <c r="D145" s="125" t="s">
        <v>171</v>
      </c>
      <c r="E145" s="126" t="s">
        <v>1897</v>
      </c>
      <c r="F145" s="127" t="s">
        <v>1898</v>
      </c>
      <c r="G145" s="128" t="s">
        <v>174</v>
      </c>
      <c r="H145" s="129">
        <v>18</v>
      </c>
      <c r="I145" s="130"/>
      <c r="J145" s="131">
        <f>ROUND(I145*H145,2)</f>
        <v>0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205</v>
      </c>
    </row>
    <row r="146" spans="2:65" s="12" customFormat="1" ht="10.199999999999999">
      <c r="B146" s="149"/>
      <c r="D146" s="150" t="s">
        <v>601</v>
      </c>
      <c r="E146" s="151" t="s">
        <v>1</v>
      </c>
      <c r="F146" s="152" t="s">
        <v>1899</v>
      </c>
      <c r="H146" s="153">
        <v>18</v>
      </c>
      <c r="I146" s="154"/>
      <c r="L146" s="149"/>
      <c r="M146" s="155"/>
      <c r="T146" s="156"/>
      <c r="AT146" s="151" t="s">
        <v>601</v>
      </c>
      <c r="AU146" s="151" t="s">
        <v>83</v>
      </c>
      <c r="AV146" s="12" t="s">
        <v>85</v>
      </c>
      <c r="AW146" s="12" t="s">
        <v>31</v>
      </c>
      <c r="AX146" s="12" t="s">
        <v>75</v>
      </c>
      <c r="AY146" s="151" t="s">
        <v>170</v>
      </c>
    </row>
    <row r="147" spans="2:65" s="14" customFormat="1" ht="10.199999999999999">
      <c r="B147" s="173"/>
      <c r="D147" s="150" t="s">
        <v>601</v>
      </c>
      <c r="E147" s="174" t="s">
        <v>1</v>
      </c>
      <c r="F147" s="175" t="s">
        <v>670</v>
      </c>
      <c r="H147" s="176">
        <v>18</v>
      </c>
      <c r="I147" s="177"/>
      <c r="L147" s="173"/>
      <c r="M147" s="178"/>
      <c r="T147" s="179"/>
      <c r="AT147" s="174" t="s">
        <v>601</v>
      </c>
      <c r="AU147" s="174" t="s">
        <v>83</v>
      </c>
      <c r="AV147" s="14" t="s">
        <v>175</v>
      </c>
      <c r="AW147" s="14" t="s">
        <v>31</v>
      </c>
      <c r="AX147" s="14" t="s">
        <v>83</v>
      </c>
      <c r="AY147" s="174" t="s">
        <v>170</v>
      </c>
    </row>
    <row r="148" spans="2:65" s="1" customFormat="1" ht="16.5" customHeight="1">
      <c r="B148" s="31"/>
      <c r="C148" s="125" t="s">
        <v>206</v>
      </c>
      <c r="D148" s="125" t="s">
        <v>171</v>
      </c>
      <c r="E148" s="126" t="s">
        <v>1900</v>
      </c>
      <c r="F148" s="127" t="s">
        <v>1901</v>
      </c>
      <c r="G148" s="128" t="s">
        <v>178</v>
      </c>
      <c r="H148" s="129">
        <v>32</v>
      </c>
      <c r="I148" s="130"/>
      <c r="J148" s="131">
        <f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83</v>
      </c>
      <c r="BK148" s="137">
        <f>ROUND(I148*H148,2)</f>
        <v>0</v>
      </c>
      <c r="BL148" s="16" t="s">
        <v>175</v>
      </c>
      <c r="BM148" s="136" t="s">
        <v>209</v>
      </c>
    </row>
    <row r="149" spans="2:65" s="12" customFormat="1" ht="10.199999999999999">
      <c r="B149" s="149"/>
      <c r="D149" s="150" t="s">
        <v>601</v>
      </c>
      <c r="E149" s="151" t="s">
        <v>1</v>
      </c>
      <c r="F149" s="152" t="s">
        <v>1902</v>
      </c>
      <c r="H149" s="153">
        <v>32</v>
      </c>
      <c r="I149" s="154"/>
      <c r="L149" s="149"/>
      <c r="M149" s="155"/>
      <c r="T149" s="156"/>
      <c r="AT149" s="151" t="s">
        <v>601</v>
      </c>
      <c r="AU149" s="151" t="s">
        <v>83</v>
      </c>
      <c r="AV149" s="12" t="s">
        <v>85</v>
      </c>
      <c r="AW149" s="12" t="s">
        <v>31</v>
      </c>
      <c r="AX149" s="12" t="s">
        <v>75</v>
      </c>
      <c r="AY149" s="151" t="s">
        <v>170</v>
      </c>
    </row>
    <row r="150" spans="2:65" s="14" customFormat="1" ht="10.199999999999999">
      <c r="B150" s="173"/>
      <c r="D150" s="150" t="s">
        <v>601</v>
      </c>
      <c r="E150" s="174" t="s">
        <v>1</v>
      </c>
      <c r="F150" s="175" t="s">
        <v>670</v>
      </c>
      <c r="H150" s="176">
        <v>32</v>
      </c>
      <c r="I150" s="177"/>
      <c r="L150" s="173"/>
      <c r="M150" s="178"/>
      <c r="T150" s="179"/>
      <c r="AT150" s="174" t="s">
        <v>601</v>
      </c>
      <c r="AU150" s="174" t="s">
        <v>83</v>
      </c>
      <c r="AV150" s="14" t="s">
        <v>175</v>
      </c>
      <c r="AW150" s="14" t="s">
        <v>31</v>
      </c>
      <c r="AX150" s="14" t="s">
        <v>83</v>
      </c>
      <c r="AY150" s="174" t="s">
        <v>170</v>
      </c>
    </row>
    <row r="151" spans="2:65" s="1" customFormat="1" ht="16.5" customHeight="1">
      <c r="B151" s="31"/>
      <c r="C151" s="125" t="s">
        <v>8</v>
      </c>
      <c r="D151" s="125" t="s">
        <v>171</v>
      </c>
      <c r="E151" s="126" t="s">
        <v>1903</v>
      </c>
      <c r="F151" s="127" t="s">
        <v>1904</v>
      </c>
      <c r="G151" s="128" t="s">
        <v>178</v>
      </c>
      <c r="H151" s="129">
        <v>14</v>
      </c>
      <c r="I151" s="130"/>
      <c r="J151" s="131">
        <f>ROUND(I151*H151,2)</f>
        <v>0</v>
      </c>
      <c r="K151" s="127" t="s">
        <v>1</v>
      </c>
      <c r="L151" s="31"/>
      <c r="M151" s="132" t="s">
        <v>1</v>
      </c>
      <c r="N151" s="133" t="s">
        <v>40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175</v>
      </c>
      <c r="AT151" s="136" t="s">
        <v>171</v>
      </c>
      <c r="AU151" s="136" t="s">
        <v>83</v>
      </c>
      <c r="AY151" s="16" t="s">
        <v>170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6" t="s">
        <v>83</v>
      </c>
      <c r="BK151" s="137">
        <f>ROUND(I151*H151,2)</f>
        <v>0</v>
      </c>
      <c r="BL151" s="16" t="s">
        <v>175</v>
      </c>
      <c r="BM151" s="136" t="s">
        <v>212</v>
      </c>
    </row>
    <row r="152" spans="2:65" s="12" customFormat="1" ht="10.199999999999999">
      <c r="B152" s="149"/>
      <c r="D152" s="150" t="s">
        <v>601</v>
      </c>
      <c r="E152" s="151" t="s">
        <v>1</v>
      </c>
      <c r="F152" s="152" t="s">
        <v>1905</v>
      </c>
      <c r="H152" s="153">
        <v>14</v>
      </c>
      <c r="I152" s="154"/>
      <c r="L152" s="149"/>
      <c r="M152" s="155"/>
      <c r="T152" s="156"/>
      <c r="AT152" s="151" t="s">
        <v>601</v>
      </c>
      <c r="AU152" s="151" t="s">
        <v>83</v>
      </c>
      <c r="AV152" s="12" t="s">
        <v>85</v>
      </c>
      <c r="AW152" s="12" t="s">
        <v>31</v>
      </c>
      <c r="AX152" s="12" t="s">
        <v>75</v>
      </c>
      <c r="AY152" s="151" t="s">
        <v>170</v>
      </c>
    </row>
    <row r="153" spans="2:65" s="14" customFormat="1" ht="10.199999999999999">
      <c r="B153" s="173"/>
      <c r="D153" s="150" t="s">
        <v>601</v>
      </c>
      <c r="E153" s="174" t="s">
        <v>1</v>
      </c>
      <c r="F153" s="175" t="s">
        <v>670</v>
      </c>
      <c r="H153" s="176">
        <v>14</v>
      </c>
      <c r="I153" s="177"/>
      <c r="L153" s="173"/>
      <c r="M153" s="178"/>
      <c r="T153" s="179"/>
      <c r="AT153" s="174" t="s">
        <v>601</v>
      </c>
      <c r="AU153" s="174" t="s">
        <v>83</v>
      </c>
      <c r="AV153" s="14" t="s">
        <v>175</v>
      </c>
      <c r="AW153" s="14" t="s">
        <v>31</v>
      </c>
      <c r="AX153" s="14" t="s">
        <v>83</v>
      </c>
      <c r="AY153" s="174" t="s">
        <v>170</v>
      </c>
    </row>
    <row r="154" spans="2:65" s="1" customFormat="1" ht="16.5" customHeight="1">
      <c r="B154" s="31"/>
      <c r="C154" s="125" t="s">
        <v>213</v>
      </c>
      <c r="D154" s="125" t="s">
        <v>171</v>
      </c>
      <c r="E154" s="126" t="s">
        <v>1906</v>
      </c>
      <c r="F154" s="127" t="s">
        <v>1907</v>
      </c>
      <c r="G154" s="128" t="s">
        <v>178</v>
      </c>
      <c r="H154" s="129">
        <v>6</v>
      </c>
      <c r="I154" s="130"/>
      <c r="J154" s="131">
        <f>ROUND(I154*H154,2)</f>
        <v>0</v>
      </c>
      <c r="K154" s="127" t="s">
        <v>1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216</v>
      </c>
    </row>
    <row r="155" spans="2:65" s="12" customFormat="1" ht="10.199999999999999">
      <c r="B155" s="149"/>
      <c r="D155" s="150" t="s">
        <v>601</v>
      </c>
      <c r="E155" s="151" t="s">
        <v>1</v>
      </c>
      <c r="F155" s="152" t="s">
        <v>1908</v>
      </c>
      <c r="H155" s="153">
        <v>6</v>
      </c>
      <c r="I155" s="154"/>
      <c r="L155" s="149"/>
      <c r="M155" s="155"/>
      <c r="T155" s="156"/>
      <c r="AT155" s="151" t="s">
        <v>601</v>
      </c>
      <c r="AU155" s="151" t="s">
        <v>83</v>
      </c>
      <c r="AV155" s="12" t="s">
        <v>85</v>
      </c>
      <c r="AW155" s="12" t="s">
        <v>31</v>
      </c>
      <c r="AX155" s="12" t="s">
        <v>75</v>
      </c>
      <c r="AY155" s="151" t="s">
        <v>170</v>
      </c>
    </row>
    <row r="156" spans="2:65" s="14" customFormat="1" ht="10.199999999999999">
      <c r="B156" s="173"/>
      <c r="D156" s="150" t="s">
        <v>601</v>
      </c>
      <c r="E156" s="174" t="s">
        <v>1</v>
      </c>
      <c r="F156" s="175" t="s">
        <v>670</v>
      </c>
      <c r="H156" s="176">
        <v>6</v>
      </c>
      <c r="I156" s="177"/>
      <c r="L156" s="173"/>
      <c r="M156" s="178"/>
      <c r="T156" s="179"/>
      <c r="AT156" s="174" t="s">
        <v>601</v>
      </c>
      <c r="AU156" s="174" t="s">
        <v>83</v>
      </c>
      <c r="AV156" s="14" t="s">
        <v>175</v>
      </c>
      <c r="AW156" s="14" t="s">
        <v>31</v>
      </c>
      <c r="AX156" s="14" t="s">
        <v>83</v>
      </c>
      <c r="AY156" s="174" t="s">
        <v>170</v>
      </c>
    </row>
    <row r="157" spans="2:65" s="1" customFormat="1" ht="24.15" customHeight="1">
      <c r="B157" s="31"/>
      <c r="C157" s="125" t="s">
        <v>195</v>
      </c>
      <c r="D157" s="125" t="s">
        <v>171</v>
      </c>
      <c r="E157" s="126" t="s">
        <v>1909</v>
      </c>
      <c r="F157" s="127" t="s">
        <v>1910</v>
      </c>
      <c r="G157" s="128" t="s">
        <v>174</v>
      </c>
      <c r="H157" s="129">
        <v>60</v>
      </c>
      <c r="I157" s="130"/>
      <c r="J157" s="131">
        <f>ROUND(I157*H157,2)</f>
        <v>0</v>
      </c>
      <c r="K157" s="127" t="s">
        <v>1</v>
      </c>
      <c r="L157" s="31"/>
      <c r="M157" s="132" t="s">
        <v>1</v>
      </c>
      <c r="N157" s="133" t="s">
        <v>40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175</v>
      </c>
      <c r="AT157" s="136" t="s">
        <v>171</v>
      </c>
      <c r="AU157" s="136" t="s">
        <v>83</v>
      </c>
      <c r="AY157" s="16" t="s">
        <v>170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6" t="s">
        <v>83</v>
      </c>
      <c r="BK157" s="137">
        <f>ROUND(I157*H157,2)</f>
        <v>0</v>
      </c>
      <c r="BL157" s="16" t="s">
        <v>175</v>
      </c>
      <c r="BM157" s="136" t="s">
        <v>219</v>
      </c>
    </row>
    <row r="158" spans="2:65" s="12" customFormat="1" ht="10.199999999999999">
      <c r="B158" s="149"/>
      <c r="D158" s="150" t="s">
        <v>601</v>
      </c>
      <c r="E158" s="151" t="s">
        <v>1</v>
      </c>
      <c r="F158" s="152" t="s">
        <v>1911</v>
      </c>
      <c r="H158" s="153">
        <v>60</v>
      </c>
      <c r="I158" s="154"/>
      <c r="L158" s="149"/>
      <c r="M158" s="155"/>
      <c r="T158" s="156"/>
      <c r="AT158" s="151" t="s">
        <v>601</v>
      </c>
      <c r="AU158" s="151" t="s">
        <v>83</v>
      </c>
      <c r="AV158" s="12" t="s">
        <v>85</v>
      </c>
      <c r="AW158" s="12" t="s">
        <v>31</v>
      </c>
      <c r="AX158" s="12" t="s">
        <v>75</v>
      </c>
      <c r="AY158" s="151" t="s">
        <v>170</v>
      </c>
    </row>
    <row r="159" spans="2:65" s="14" customFormat="1" ht="10.199999999999999">
      <c r="B159" s="173"/>
      <c r="D159" s="150" t="s">
        <v>601</v>
      </c>
      <c r="E159" s="174" t="s">
        <v>1</v>
      </c>
      <c r="F159" s="175" t="s">
        <v>670</v>
      </c>
      <c r="H159" s="176">
        <v>60</v>
      </c>
      <c r="I159" s="177"/>
      <c r="L159" s="173"/>
      <c r="M159" s="178"/>
      <c r="T159" s="179"/>
      <c r="AT159" s="174" t="s">
        <v>601</v>
      </c>
      <c r="AU159" s="174" t="s">
        <v>83</v>
      </c>
      <c r="AV159" s="14" t="s">
        <v>175</v>
      </c>
      <c r="AW159" s="14" t="s">
        <v>31</v>
      </c>
      <c r="AX159" s="14" t="s">
        <v>83</v>
      </c>
      <c r="AY159" s="174" t="s">
        <v>170</v>
      </c>
    </row>
    <row r="160" spans="2:65" s="1" customFormat="1" ht="24.15" customHeight="1">
      <c r="B160" s="31"/>
      <c r="C160" s="125" t="s">
        <v>220</v>
      </c>
      <c r="D160" s="125" t="s">
        <v>171</v>
      </c>
      <c r="E160" s="126" t="s">
        <v>1912</v>
      </c>
      <c r="F160" s="127" t="s">
        <v>1913</v>
      </c>
      <c r="G160" s="128" t="s">
        <v>174</v>
      </c>
      <c r="H160" s="129">
        <v>20</v>
      </c>
      <c r="I160" s="130"/>
      <c r="J160" s="131">
        <f>ROUND(I160*H160,2)</f>
        <v>0</v>
      </c>
      <c r="K160" s="127" t="s">
        <v>1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83</v>
      </c>
      <c r="BK160" s="137">
        <f>ROUND(I160*H160,2)</f>
        <v>0</v>
      </c>
      <c r="BL160" s="16" t="s">
        <v>175</v>
      </c>
      <c r="BM160" s="136" t="s">
        <v>223</v>
      </c>
    </row>
    <row r="161" spans="2:65" s="12" customFormat="1" ht="10.199999999999999">
      <c r="B161" s="149"/>
      <c r="D161" s="150" t="s">
        <v>601</v>
      </c>
      <c r="E161" s="151" t="s">
        <v>1</v>
      </c>
      <c r="F161" s="152" t="s">
        <v>1890</v>
      </c>
      <c r="H161" s="153">
        <v>20</v>
      </c>
      <c r="I161" s="154"/>
      <c r="L161" s="149"/>
      <c r="M161" s="155"/>
      <c r="T161" s="156"/>
      <c r="AT161" s="151" t="s">
        <v>601</v>
      </c>
      <c r="AU161" s="151" t="s">
        <v>83</v>
      </c>
      <c r="AV161" s="12" t="s">
        <v>85</v>
      </c>
      <c r="AW161" s="12" t="s">
        <v>31</v>
      </c>
      <c r="AX161" s="12" t="s">
        <v>75</v>
      </c>
      <c r="AY161" s="151" t="s">
        <v>170</v>
      </c>
    </row>
    <row r="162" spans="2:65" s="14" customFormat="1" ht="10.199999999999999">
      <c r="B162" s="173"/>
      <c r="D162" s="150" t="s">
        <v>601</v>
      </c>
      <c r="E162" s="174" t="s">
        <v>1</v>
      </c>
      <c r="F162" s="175" t="s">
        <v>670</v>
      </c>
      <c r="H162" s="176">
        <v>20</v>
      </c>
      <c r="I162" s="177"/>
      <c r="L162" s="173"/>
      <c r="M162" s="178"/>
      <c r="T162" s="179"/>
      <c r="AT162" s="174" t="s">
        <v>601</v>
      </c>
      <c r="AU162" s="174" t="s">
        <v>83</v>
      </c>
      <c r="AV162" s="14" t="s">
        <v>175</v>
      </c>
      <c r="AW162" s="14" t="s">
        <v>31</v>
      </c>
      <c r="AX162" s="14" t="s">
        <v>83</v>
      </c>
      <c r="AY162" s="174" t="s">
        <v>170</v>
      </c>
    </row>
    <row r="163" spans="2:65" s="1" customFormat="1" ht="24.15" customHeight="1">
      <c r="B163" s="31"/>
      <c r="C163" s="125" t="s">
        <v>198</v>
      </c>
      <c r="D163" s="125" t="s">
        <v>171</v>
      </c>
      <c r="E163" s="126" t="s">
        <v>1914</v>
      </c>
      <c r="F163" s="127" t="s">
        <v>1915</v>
      </c>
      <c r="G163" s="128" t="s">
        <v>174</v>
      </c>
      <c r="H163" s="129">
        <v>15</v>
      </c>
      <c r="I163" s="130"/>
      <c r="J163" s="131">
        <f>ROUND(I163*H163,2)</f>
        <v>0</v>
      </c>
      <c r="K163" s="127" t="s">
        <v>1</v>
      </c>
      <c r="L163" s="31"/>
      <c r="M163" s="132" t="s">
        <v>1</v>
      </c>
      <c r="N163" s="133" t="s">
        <v>40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175</v>
      </c>
      <c r="AT163" s="136" t="s">
        <v>171</v>
      </c>
      <c r="AU163" s="136" t="s">
        <v>83</v>
      </c>
      <c r="AY163" s="16" t="s">
        <v>170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6" t="s">
        <v>83</v>
      </c>
      <c r="BK163" s="137">
        <f>ROUND(I163*H163,2)</f>
        <v>0</v>
      </c>
      <c r="BL163" s="16" t="s">
        <v>175</v>
      </c>
      <c r="BM163" s="136" t="s">
        <v>226</v>
      </c>
    </row>
    <row r="164" spans="2:65" s="12" customFormat="1" ht="10.199999999999999">
      <c r="B164" s="149"/>
      <c r="D164" s="150" t="s">
        <v>601</v>
      </c>
      <c r="E164" s="151" t="s">
        <v>1</v>
      </c>
      <c r="F164" s="152" t="s">
        <v>1916</v>
      </c>
      <c r="H164" s="153">
        <v>15</v>
      </c>
      <c r="I164" s="154"/>
      <c r="L164" s="149"/>
      <c r="M164" s="155"/>
      <c r="T164" s="156"/>
      <c r="AT164" s="151" t="s">
        <v>601</v>
      </c>
      <c r="AU164" s="151" t="s">
        <v>83</v>
      </c>
      <c r="AV164" s="12" t="s">
        <v>85</v>
      </c>
      <c r="AW164" s="12" t="s">
        <v>31</v>
      </c>
      <c r="AX164" s="12" t="s">
        <v>75</v>
      </c>
      <c r="AY164" s="151" t="s">
        <v>170</v>
      </c>
    </row>
    <row r="165" spans="2:65" s="14" customFormat="1" ht="10.199999999999999">
      <c r="B165" s="173"/>
      <c r="D165" s="150" t="s">
        <v>601</v>
      </c>
      <c r="E165" s="174" t="s">
        <v>1</v>
      </c>
      <c r="F165" s="175" t="s">
        <v>670</v>
      </c>
      <c r="H165" s="176">
        <v>15</v>
      </c>
      <c r="I165" s="177"/>
      <c r="L165" s="173"/>
      <c r="M165" s="178"/>
      <c r="T165" s="179"/>
      <c r="AT165" s="174" t="s">
        <v>601</v>
      </c>
      <c r="AU165" s="174" t="s">
        <v>83</v>
      </c>
      <c r="AV165" s="14" t="s">
        <v>175</v>
      </c>
      <c r="AW165" s="14" t="s">
        <v>31</v>
      </c>
      <c r="AX165" s="14" t="s">
        <v>83</v>
      </c>
      <c r="AY165" s="174" t="s">
        <v>170</v>
      </c>
    </row>
    <row r="166" spans="2:65" s="1" customFormat="1" ht="21.75" customHeight="1">
      <c r="B166" s="31"/>
      <c r="C166" s="125" t="s">
        <v>227</v>
      </c>
      <c r="D166" s="125" t="s">
        <v>171</v>
      </c>
      <c r="E166" s="126" t="s">
        <v>1917</v>
      </c>
      <c r="F166" s="127" t="s">
        <v>1918</v>
      </c>
      <c r="G166" s="128" t="s">
        <v>1475</v>
      </c>
      <c r="H166" s="129">
        <v>1</v>
      </c>
      <c r="I166" s="130"/>
      <c r="J166" s="131">
        <f>ROUND(I166*H166,2)</f>
        <v>0</v>
      </c>
      <c r="K166" s="127" t="s">
        <v>1</v>
      </c>
      <c r="L166" s="31"/>
      <c r="M166" s="132" t="s">
        <v>1</v>
      </c>
      <c r="N166" s="133" t="s">
        <v>40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175</v>
      </c>
      <c r="AT166" s="136" t="s">
        <v>171</v>
      </c>
      <c r="AU166" s="136" t="s">
        <v>83</v>
      </c>
      <c r="AY166" s="16" t="s">
        <v>170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83</v>
      </c>
      <c r="BK166" s="137">
        <f>ROUND(I166*H166,2)</f>
        <v>0</v>
      </c>
      <c r="BL166" s="16" t="s">
        <v>175</v>
      </c>
      <c r="BM166" s="136" t="s">
        <v>230</v>
      </c>
    </row>
    <row r="167" spans="2:65" s="12" customFormat="1" ht="10.199999999999999">
      <c r="B167" s="149"/>
      <c r="D167" s="150" t="s">
        <v>601</v>
      </c>
      <c r="E167" s="151" t="s">
        <v>1</v>
      </c>
      <c r="F167" s="152" t="s">
        <v>1781</v>
      </c>
      <c r="H167" s="153">
        <v>1</v>
      </c>
      <c r="I167" s="154"/>
      <c r="L167" s="149"/>
      <c r="M167" s="155"/>
      <c r="T167" s="156"/>
      <c r="AT167" s="151" t="s">
        <v>601</v>
      </c>
      <c r="AU167" s="151" t="s">
        <v>83</v>
      </c>
      <c r="AV167" s="12" t="s">
        <v>85</v>
      </c>
      <c r="AW167" s="12" t="s">
        <v>31</v>
      </c>
      <c r="AX167" s="12" t="s">
        <v>75</v>
      </c>
      <c r="AY167" s="151" t="s">
        <v>170</v>
      </c>
    </row>
    <row r="168" spans="2:65" s="14" customFormat="1" ht="10.199999999999999">
      <c r="B168" s="173"/>
      <c r="D168" s="150" t="s">
        <v>601</v>
      </c>
      <c r="E168" s="174" t="s">
        <v>1</v>
      </c>
      <c r="F168" s="175" t="s">
        <v>670</v>
      </c>
      <c r="H168" s="176">
        <v>1</v>
      </c>
      <c r="I168" s="177"/>
      <c r="L168" s="173"/>
      <c r="M168" s="178"/>
      <c r="T168" s="179"/>
      <c r="AT168" s="174" t="s">
        <v>601</v>
      </c>
      <c r="AU168" s="174" t="s">
        <v>83</v>
      </c>
      <c r="AV168" s="14" t="s">
        <v>175</v>
      </c>
      <c r="AW168" s="14" t="s">
        <v>31</v>
      </c>
      <c r="AX168" s="14" t="s">
        <v>83</v>
      </c>
      <c r="AY168" s="174" t="s">
        <v>170</v>
      </c>
    </row>
    <row r="169" spans="2:65" s="1" customFormat="1" ht="37.799999999999997" customHeight="1">
      <c r="B169" s="31"/>
      <c r="C169" s="125" t="s">
        <v>202</v>
      </c>
      <c r="D169" s="125" t="s">
        <v>171</v>
      </c>
      <c r="E169" s="126" t="s">
        <v>1919</v>
      </c>
      <c r="F169" s="127" t="s">
        <v>1920</v>
      </c>
      <c r="G169" s="128" t="s">
        <v>1475</v>
      </c>
      <c r="H169" s="129">
        <v>1</v>
      </c>
      <c r="I169" s="130"/>
      <c r="J169" s="131">
        <f>ROUND(I169*H169,2)</f>
        <v>0</v>
      </c>
      <c r="K169" s="127" t="s">
        <v>1</v>
      </c>
      <c r="L169" s="31"/>
      <c r="M169" s="132" t="s">
        <v>1</v>
      </c>
      <c r="N169" s="133" t="s">
        <v>40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175</v>
      </c>
      <c r="AT169" s="136" t="s">
        <v>171</v>
      </c>
      <c r="AU169" s="136" t="s">
        <v>83</v>
      </c>
      <c r="AY169" s="16" t="s">
        <v>170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6" t="s">
        <v>83</v>
      </c>
      <c r="BK169" s="137">
        <f>ROUND(I169*H169,2)</f>
        <v>0</v>
      </c>
      <c r="BL169" s="16" t="s">
        <v>175</v>
      </c>
      <c r="BM169" s="136" t="s">
        <v>233</v>
      </c>
    </row>
    <row r="170" spans="2:65" s="12" customFormat="1" ht="10.199999999999999">
      <c r="B170" s="149"/>
      <c r="D170" s="150" t="s">
        <v>601</v>
      </c>
      <c r="E170" s="151" t="s">
        <v>1</v>
      </c>
      <c r="F170" s="152" t="s">
        <v>1781</v>
      </c>
      <c r="H170" s="153">
        <v>1</v>
      </c>
      <c r="I170" s="154"/>
      <c r="L170" s="149"/>
      <c r="M170" s="155"/>
      <c r="T170" s="156"/>
      <c r="AT170" s="151" t="s">
        <v>601</v>
      </c>
      <c r="AU170" s="151" t="s">
        <v>83</v>
      </c>
      <c r="AV170" s="12" t="s">
        <v>85</v>
      </c>
      <c r="AW170" s="12" t="s">
        <v>31</v>
      </c>
      <c r="AX170" s="12" t="s">
        <v>75</v>
      </c>
      <c r="AY170" s="151" t="s">
        <v>170</v>
      </c>
    </row>
    <row r="171" spans="2:65" s="14" customFormat="1" ht="10.199999999999999">
      <c r="B171" s="173"/>
      <c r="D171" s="150" t="s">
        <v>601</v>
      </c>
      <c r="E171" s="174" t="s">
        <v>1</v>
      </c>
      <c r="F171" s="175" t="s">
        <v>670</v>
      </c>
      <c r="H171" s="176">
        <v>1</v>
      </c>
      <c r="I171" s="177"/>
      <c r="L171" s="173"/>
      <c r="M171" s="178"/>
      <c r="T171" s="179"/>
      <c r="AT171" s="174" t="s">
        <v>601</v>
      </c>
      <c r="AU171" s="174" t="s">
        <v>83</v>
      </c>
      <c r="AV171" s="14" t="s">
        <v>175</v>
      </c>
      <c r="AW171" s="14" t="s">
        <v>31</v>
      </c>
      <c r="AX171" s="14" t="s">
        <v>83</v>
      </c>
      <c r="AY171" s="174" t="s">
        <v>170</v>
      </c>
    </row>
    <row r="172" spans="2:65" s="1" customFormat="1" ht="16.5" customHeight="1">
      <c r="B172" s="31"/>
      <c r="C172" s="125" t="s">
        <v>234</v>
      </c>
      <c r="D172" s="125" t="s">
        <v>171</v>
      </c>
      <c r="E172" s="126" t="s">
        <v>1921</v>
      </c>
      <c r="F172" s="127" t="s">
        <v>1922</v>
      </c>
      <c r="G172" s="128" t="s">
        <v>178</v>
      </c>
      <c r="H172" s="129">
        <v>22</v>
      </c>
      <c r="I172" s="130"/>
      <c r="J172" s="131">
        <f>ROUND(I172*H172,2)</f>
        <v>0</v>
      </c>
      <c r="K172" s="127" t="s">
        <v>1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175</v>
      </c>
      <c r="AT172" s="136" t="s">
        <v>171</v>
      </c>
      <c r="AU172" s="136" t="s">
        <v>83</v>
      </c>
      <c r="AY172" s="16" t="s">
        <v>170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83</v>
      </c>
      <c r="BK172" s="137">
        <f>ROUND(I172*H172,2)</f>
        <v>0</v>
      </c>
      <c r="BL172" s="16" t="s">
        <v>175</v>
      </c>
      <c r="BM172" s="136" t="s">
        <v>237</v>
      </c>
    </row>
    <row r="173" spans="2:65" s="12" customFormat="1" ht="10.199999999999999">
      <c r="B173" s="149"/>
      <c r="D173" s="150" t="s">
        <v>601</v>
      </c>
      <c r="E173" s="151" t="s">
        <v>1</v>
      </c>
      <c r="F173" s="152" t="s">
        <v>1923</v>
      </c>
      <c r="H173" s="153">
        <v>22</v>
      </c>
      <c r="I173" s="154"/>
      <c r="L173" s="149"/>
      <c r="M173" s="155"/>
      <c r="T173" s="156"/>
      <c r="AT173" s="151" t="s">
        <v>601</v>
      </c>
      <c r="AU173" s="151" t="s">
        <v>83</v>
      </c>
      <c r="AV173" s="12" t="s">
        <v>85</v>
      </c>
      <c r="AW173" s="12" t="s">
        <v>31</v>
      </c>
      <c r="AX173" s="12" t="s">
        <v>75</v>
      </c>
      <c r="AY173" s="151" t="s">
        <v>170</v>
      </c>
    </row>
    <row r="174" spans="2:65" s="14" customFormat="1" ht="10.199999999999999">
      <c r="B174" s="173"/>
      <c r="D174" s="150" t="s">
        <v>601</v>
      </c>
      <c r="E174" s="174" t="s">
        <v>1</v>
      </c>
      <c r="F174" s="175" t="s">
        <v>670</v>
      </c>
      <c r="H174" s="176">
        <v>22</v>
      </c>
      <c r="I174" s="177"/>
      <c r="L174" s="173"/>
      <c r="M174" s="178"/>
      <c r="T174" s="179"/>
      <c r="AT174" s="174" t="s">
        <v>601</v>
      </c>
      <c r="AU174" s="174" t="s">
        <v>83</v>
      </c>
      <c r="AV174" s="14" t="s">
        <v>175</v>
      </c>
      <c r="AW174" s="14" t="s">
        <v>31</v>
      </c>
      <c r="AX174" s="14" t="s">
        <v>83</v>
      </c>
      <c r="AY174" s="174" t="s">
        <v>170</v>
      </c>
    </row>
    <row r="175" spans="2:65" s="1" customFormat="1" ht="16.5" customHeight="1">
      <c r="B175" s="31"/>
      <c r="C175" s="125" t="s">
        <v>205</v>
      </c>
      <c r="D175" s="125" t="s">
        <v>171</v>
      </c>
      <c r="E175" s="126" t="s">
        <v>1924</v>
      </c>
      <c r="F175" s="127" t="s">
        <v>1925</v>
      </c>
      <c r="G175" s="128" t="s">
        <v>178</v>
      </c>
      <c r="H175" s="129">
        <v>21</v>
      </c>
      <c r="I175" s="130"/>
      <c r="J175" s="131">
        <f>ROUND(I175*H175,2)</f>
        <v>0</v>
      </c>
      <c r="K175" s="127" t="s">
        <v>1</v>
      </c>
      <c r="L175" s="31"/>
      <c r="M175" s="132" t="s">
        <v>1</v>
      </c>
      <c r="N175" s="133" t="s">
        <v>40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175</v>
      </c>
      <c r="AT175" s="136" t="s">
        <v>171</v>
      </c>
      <c r="AU175" s="136" t="s">
        <v>83</v>
      </c>
      <c r="AY175" s="16" t="s">
        <v>170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6" t="s">
        <v>83</v>
      </c>
      <c r="BK175" s="137">
        <f>ROUND(I175*H175,2)</f>
        <v>0</v>
      </c>
      <c r="BL175" s="16" t="s">
        <v>175</v>
      </c>
      <c r="BM175" s="136" t="s">
        <v>240</v>
      </c>
    </row>
    <row r="176" spans="2:65" s="12" customFormat="1" ht="10.199999999999999">
      <c r="B176" s="149"/>
      <c r="D176" s="150" t="s">
        <v>601</v>
      </c>
      <c r="E176" s="151" t="s">
        <v>1</v>
      </c>
      <c r="F176" s="152" t="s">
        <v>1926</v>
      </c>
      <c r="H176" s="153">
        <v>21</v>
      </c>
      <c r="I176" s="154"/>
      <c r="L176" s="149"/>
      <c r="M176" s="155"/>
      <c r="T176" s="156"/>
      <c r="AT176" s="151" t="s">
        <v>601</v>
      </c>
      <c r="AU176" s="151" t="s">
        <v>83</v>
      </c>
      <c r="AV176" s="12" t="s">
        <v>85</v>
      </c>
      <c r="AW176" s="12" t="s">
        <v>31</v>
      </c>
      <c r="AX176" s="12" t="s">
        <v>75</v>
      </c>
      <c r="AY176" s="151" t="s">
        <v>170</v>
      </c>
    </row>
    <row r="177" spans="2:65" s="14" customFormat="1" ht="10.199999999999999">
      <c r="B177" s="173"/>
      <c r="D177" s="150" t="s">
        <v>601</v>
      </c>
      <c r="E177" s="174" t="s">
        <v>1</v>
      </c>
      <c r="F177" s="175" t="s">
        <v>670</v>
      </c>
      <c r="H177" s="176">
        <v>21</v>
      </c>
      <c r="I177" s="177"/>
      <c r="L177" s="173"/>
      <c r="M177" s="178"/>
      <c r="T177" s="179"/>
      <c r="AT177" s="174" t="s">
        <v>601</v>
      </c>
      <c r="AU177" s="174" t="s">
        <v>83</v>
      </c>
      <c r="AV177" s="14" t="s">
        <v>175</v>
      </c>
      <c r="AW177" s="14" t="s">
        <v>31</v>
      </c>
      <c r="AX177" s="14" t="s">
        <v>83</v>
      </c>
      <c r="AY177" s="174" t="s">
        <v>170</v>
      </c>
    </row>
    <row r="178" spans="2:65" s="1" customFormat="1" ht="16.5" customHeight="1">
      <c r="B178" s="31"/>
      <c r="C178" s="125" t="s">
        <v>7</v>
      </c>
      <c r="D178" s="125" t="s">
        <v>171</v>
      </c>
      <c r="E178" s="126" t="s">
        <v>1927</v>
      </c>
      <c r="F178" s="127" t="s">
        <v>1928</v>
      </c>
      <c r="G178" s="128" t="s">
        <v>178</v>
      </c>
      <c r="H178" s="129">
        <v>12</v>
      </c>
      <c r="I178" s="130"/>
      <c r="J178" s="131">
        <f>ROUND(I178*H178,2)</f>
        <v>0</v>
      </c>
      <c r="K178" s="127" t="s">
        <v>1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175</v>
      </c>
      <c r="AT178" s="136" t="s">
        <v>171</v>
      </c>
      <c r="AU178" s="136" t="s">
        <v>83</v>
      </c>
      <c r="AY178" s="16" t="s">
        <v>170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83</v>
      </c>
      <c r="BK178" s="137">
        <f>ROUND(I178*H178,2)</f>
        <v>0</v>
      </c>
      <c r="BL178" s="16" t="s">
        <v>175</v>
      </c>
      <c r="BM178" s="136" t="s">
        <v>243</v>
      </c>
    </row>
    <row r="179" spans="2:65" s="12" customFormat="1" ht="10.199999999999999">
      <c r="B179" s="149"/>
      <c r="D179" s="150" t="s">
        <v>601</v>
      </c>
      <c r="E179" s="151" t="s">
        <v>1</v>
      </c>
      <c r="F179" s="152" t="s">
        <v>1929</v>
      </c>
      <c r="H179" s="153">
        <v>12</v>
      </c>
      <c r="I179" s="154"/>
      <c r="L179" s="149"/>
      <c r="M179" s="155"/>
      <c r="T179" s="156"/>
      <c r="AT179" s="151" t="s">
        <v>601</v>
      </c>
      <c r="AU179" s="151" t="s">
        <v>83</v>
      </c>
      <c r="AV179" s="12" t="s">
        <v>85</v>
      </c>
      <c r="AW179" s="12" t="s">
        <v>31</v>
      </c>
      <c r="AX179" s="12" t="s">
        <v>75</v>
      </c>
      <c r="AY179" s="151" t="s">
        <v>170</v>
      </c>
    </row>
    <row r="180" spans="2:65" s="14" customFormat="1" ht="10.199999999999999">
      <c r="B180" s="173"/>
      <c r="D180" s="150" t="s">
        <v>601</v>
      </c>
      <c r="E180" s="174" t="s">
        <v>1</v>
      </c>
      <c r="F180" s="175" t="s">
        <v>670</v>
      </c>
      <c r="H180" s="176">
        <v>12</v>
      </c>
      <c r="I180" s="177"/>
      <c r="L180" s="173"/>
      <c r="M180" s="178"/>
      <c r="T180" s="179"/>
      <c r="AT180" s="174" t="s">
        <v>601</v>
      </c>
      <c r="AU180" s="174" t="s">
        <v>83</v>
      </c>
      <c r="AV180" s="14" t="s">
        <v>175</v>
      </c>
      <c r="AW180" s="14" t="s">
        <v>31</v>
      </c>
      <c r="AX180" s="14" t="s">
        <v>83</v>
      </c>
      <c r="AY180" s="174" t="s">
        <v>170</v>
      </c>
    </row>
    <row r="181" spans="2:65" s="1" customFormat="1" ht="24.15" customHeight="1">
      <c r="B181" s="31"/>
      <c r="C181" s="125" t="s">
        <v>209</v>
      </c>
      <c r="D181" s="125" t="s">
        <v>171</v>
      </c>
      <c r="E181" s="126" t="s">
        <v>1930</v>
      </c>
      <c r="F181" s="127" t="s">
        <v>1931</v>
      </c>
      <c r="G181" s="128" t="s">
        <v>1822</v>
      </c>
      <c r="H181" s="129">
        <v>20</v>
      </c>
      <c r="I181" s="130"/>
      <c r="J181" s="131">
        <f>ROUND(I181*H181,2)</f>
        <v>0</v>
      </c>
      <c r="K181" s="127" t="s">
        <v>1</v>
      </c>
      <c r="L181" s="31"/>
      <c r="M181" s="132" t="s">
        <v>1</v>
      </c>
      <c r="N181" s="133" t="s">
        <v>40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175</v>
      </c>
      <c r="AT181" s="136" t="s">
        <v>171</v>
      </c>
      <c r="AU181" s="136" t="s">
        <v>83</v>
      </c>
      <c r="AY181" s="16" t="s">
        <v>170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83</v>
      </c>
      <c r="BK181" s="137">
        <f>ROUND(I181*H181,2)</f>
        <v>0</v>
      </c>
      <c r="BL181" s="16" t="s">
        <v>175</v>
      </c>
      <c r="BM181" s="136" t="s">
        <v>246</v>
      </c>
    </row>
    <row r="182" spans="2:65" s="12" customFormat="1" ht="10.199999999999999">
      <c r="B182" s="149"/>
      <c r="D182" s="150" t="s">
        <v>601</v>
      </c>
      <c r="E182" s="151" t="s">
        <v>1</v>
      </c>
      <c r="F182" s="152" t="s">
        <v>1932</v>
      </c>
      <c r="H182" s="153">
        <v>20</v>
      </c>
      <c r="I182" s="154"/>
      <c r="L182" s="149"/>
      <c r="M182" s="155"/>
      <c r="T182" s="156"/>
      <c r="AT182" s="151" t="s">
        <v>601</v>
      </c>
      <c r="AU182" s="151" t="s">
        <v>83</v>
      </c>
      <c r="AV182" s="12" t="s">
        <v>85</v>
      </c>
      <c r="AW182" s="12" t="s">
        <v>31</v>
      </c>
      <c r="AX182" s="12" t="s">
        <v>75</v>
      </c>
      <c r="AY182" s="151" t="s">
        <v>170</v>
      </c>
    </row>
    <row r="183" spans="2:65" s="14" customFormat="1" ht="10.199999999999999">
      <c r="B183" s="173"/>
      <c r="D183" s="150" t="s">
        <v>601</v>
      </c>
      <c r="E183" s="174" t="s">
        <v>1</v>
      </c>
      <c r="F183" s="175" t="s">
        <v>670</v>
      </c>
      <c r="H183" s="176">
        <v>20</v>
      </c>
      <c r="I183" s="177"/>
      <c r="L183" s="173"/>
      <c r="M183" s="178"/>
      <c r="T183" s="179"/>
      <c r="AT183" s="174" t="s">
        <v>601</v>
      </c>
      <c r="AU183" s="174" t="s">
        <v>83</v>
      </c>
      <c r="AV183" s="14" t="s">
        <v>175</v>
      </c>
      <c r="AW183" s="14" t="s">
        <v>31</v>
      </c>
      <c r="AX183" s="14" t="s">
        <v>83</v>
      </c>
      <c r="AY183" s="174" t="s">
        <v>170</v>
      </c>
    </row>
    <row r="184" spans="2:65" s="10" customFormat="1" ht="25.9" customHeight="1">
      <c r="B184" s="115"/>
      <c r="D184" s="116" t="s">
        <v>74</v>
      </c>
      <c r="E184" s="117" t="s">
        <v>320</v>
      </c>
      <c r="F184" s="117" t="s">
        <v>1850</v>
      </c>
      <c r="I184" s="118"/>
      <c r="J184" s="119">
        <f>BK184</f>
        <v>0</v>
      </c>
      <c r="L184" s="115"/>
      <c r="M184" s="120"/>
      <c r="P184" s="121">
        <f>SUM(P185:P187)</f>
        <v>0</v>
      </c>
      <c r="R184" s="121">
        <f>SUM(R185:R187)</f>
        <v>0</v>
      </c>
      <c r="T184" s="122">
        <f>SUM(T185:T187)</f>
        <v>0</v>
      </c>
      <c r="AR184" s="116" t="s">
        <v>83</v>
      </c>
      <c r="AT184" s="123" t="s">
        <v>74</v>
      </c>
      <c r="AU184" s="123" t="s">
        <v>75</v>
      </c>
      <c r="AY184" s="116" t="s">
        <v>170</v>
      </c>
      <c r="BK184" s="124">
        <f>SUM(BK185:BK187)</f>
        <v>0</v>
      </c>
    </row>
    <row r="185" spans="2:65" s="1" customFormat="1" ht="16.5" customHeight="1">
      <c r="B185" s="31"/>
      <c r="C185" s="125" t="s">
        <v>247</v>
      </c>
      <c r="D185" s="125" t="s">
        <v>171</v>
      </c>
      <c r="E185" s="126" t="s">
        <v>1860</v>
      </c>
      <c r="F185" s="127" t="s">
        <v>1861</v>
      </c>
      <c r="G185" s="128" t="s">
        <v>1822</v>
      </c>
      <c r="H185" s="129">
        <v>60</v>
      </c>
      <c r="I185" s="130"/>
      <c r="J185" s="131">
        <f>ROUND(I185*H185,2)</f>
        <v>0</v>
      </c>
      <c r="K185" s="127" t="s">
        <v>1</v>
      </c>
      <c r="L185" s="31"/>
      <c r="M185" s="132" t="s">
        <v>1</v>
      </c>
      <c r="N185" s="133" t="s">
        <v>40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175</v>
      </c>
      <c r="AT185" s="136" t="s">
        <v>171</v>
      </c>
      <c r="AU185" s="136" t="s">
        <v>83</v>
      </c>
      <c r="AY185" s="16" t="s">
        <v>170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6" t="s">
        <v>83</v>
      </c>
      <c r="BK185" s="137">
        <f>ROUND(I185*H185,2)</f>
        <v>0</v>
      </c>
      <c r="BL185" s="16" t="s">
        <v>175</v>
      </c>
      <c r="BM185" s="136" t="s">
        <v>250</v>
      </c>
    </row>
    <row r="186" spans="2:65" s="1" customFormat="1" ht="16.5" customHeight="1">
      <c r="B186" s="31"/>
      <c r="C186" s="125" t="s">
        <v>212</v>
      </c>
      <c r="D186" s="125" t="s">
        <v>171</v>
      </c>
      <c r="E186" s="126" t="s">
        <v>1933</v>
      </c>
      <c r="F186" s="127" t="s">
        <v>1863</v>
      </c>
      <c r="G186" s="128" t="s">
        <v>1475</v>
      </c>
      <c r="H186" s="129">
        <v>1</v>
      </c>
      <c r="I186" s="130"/>
      <c r="J186" s="131">
        <f>ROUND(I186*H186,2)</f>
        <v>0</v>
      </c>
      <c r="K186" s="127" t="s">
        <v>1</v>
      </c>
      <c r="L186" s="31"/>
      <c r="M186" s="132" t="s">
        <v>1</v>
      </c>
      <c r="N186" s="133" t="s">
        <v>40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175</v>
      </c>
      <c r="AT186" s="136" t="s">
        <v>171</v>
      </c>
      <c r="AU186" s="136" t="s">
        <v>83</v>
      </c>
      <c r="AY186" s="16" t="s">
        <v>170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6" t="s">
        <v>83</v>
      </c>
      <c r="BK186" s="137">
        <f>ROUND(I186*H186,2)</f>
        <v>0</v>
      </c>
      <c r="BL186" s="16" t="s">
        <v>175</v>
      </c>
      <c r="BM186" s="136" t="s">
        <v>253</v>
      </c>
    </row>
    <row r="187" spans="2:65" s="1" customFormat="1" ht="16.5" customHeight="1">
      <c r="B187" s="31"/>
      <c r="C187" s="125" t="s">
        <v>254</v>
      </c>
      <c r="D187" s="125" t="s">
        <v>171</v>
      </c>
      <c r="E187" s="126" t="s">
        <v>1934</v>
      </c>
      <c r="F187" s="127" t="s">
        <v>1865</v>
      </c>
      <c r="G187" s="128" t="s">
        <v>1475</v>
      </c>
      <c r="H187" s="129">
        <v>1</v>
      </c>
      <c r="I187" s="130"/>
      <c r="J187" s="131">
        <f>ROUND(I187*H187,2)</f>
        <v>0</v>
      </c>
      <c r="K187" s="127" t="s">
        <v>1</v>
      </c>
      <c r="L187" s="31"/>
      <c r="M187" s="138" t="s">
        <v>1</v>
      </c>
      <c r="N187" s="139" t="s">
        <v>40</v>
      </c>
      <c r="O187" s="140"/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36" t="s">
        <v>175</v>
      </c>
      <c r="AT187" s="136" t="s">
        <v>171</v>
      </c>
      <c r="AU187" s="136" t="s">
        <v>83</v>
      </c>
      <c r="AY187" s="16" t="s">
        <v>170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83</v>
      </c>
      <c r="BK187" s="137">
        <f>ROUND(I187*H187,2)</f>
        <v>0</v>
      </c>
      <c r="BL187" s="16" t="s">
        <v>175</v>
      </c>
      <c r="BM187" s="136" t="s">
        <v>257</v>
      </c>
    </row>
    <row r="188" spans="2:65" s="1" customFormat="1" ht="7" customHeight="1"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31"/>
    </row>
  </sheetData>
  <sheetProtection algorithmName="SHA-512" hashValue="414KoNvGq6OwhygBXDK62E+OVUU8ZFuyFJIY/SJs2ZbhlBDecd+Lpp8eqB2AP7FX4G9hHibmX5EdqTVTXSP15w==" saltValue="CX0gt+KFq5FIBvrJqRHSE3xr0Is1MLmDb3xrL85wZRbnZ1+9GsXiHb/FwBKzB4IBzsst4xx6PX6wheGEX5aMzg==" spinCount="100000" sheet="1" objects="1" scenarios="1" formatColumns="0" formatRows="0" autoFilter="0"/>
  <autoFilter ref="C117:K187" xr:uid="{00000000-0009-0000-0000-00000F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60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129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1935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ROUND((SUM(BE119:BE159)),  2)</f>
        <v>0</v>
      </c>
      <c r="I33" s="91">
        <v>0.21</v>
      </c>
      <c r="J33" s="90">
        <f>ROUND(((SUM(BE119:BE159))*I33),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ROUND((SUM(BF119:BF159)),  2)</f>
        <v>0</v>
      </c>
      <c r="I34" s="91">
        <v>0.12</v>
      </c>
      <c r="J34" s="90">
        <f>ROUND(((SUM(BF119:BF159))*I34),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ROUND((SUM(BG119:BG159)),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ROUND((SUM(BH119:BH159)),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ROUND((SUM(BI119:BI159)),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016 - ÚPRAVA VSTUPNÍHO PODLAŽÍ OBJEKTU POLIKLINIKY V KARVINÉ - SK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J119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1775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5" customHeight="1">
      <c r="B98" s="103"/>
      <c r="D98" s="104" t="s">
        <v>1776</v>
      </c>
      <c r="E98" s="105"/>
      <c r="F98" s="105"/>
      <c r="G98" s="105"/>
      <c r="H98" s="105"/>
      <c r="I98" s="105"/>
      <c r="J98" s="106">
        <f>J139</f>
        <v>0</v>
      </c>
      <c r="L98" s="103"/>
    </row>
    <row r="99" spans="2:12" s="8" customFormat="1" ht="25" customHeight="1">
      <c r="B99" s="103"/>
      <c r="D99" s="104" t="s">
        <v>1777</v>
      </c>
      <c r="E99" s="105"/>
      <c r="F99" s="105"/>
      <c r="G99" s="105"/>
      <c r="H99" s="105"/>
      <c r="I99" s="105"/>
      <c r="J99" s="106">
        <f>J150</f>
        <v>0</v>
      </c>
      <c r="L99" s="103"/>
    </row>
    <row r="100" spans="2:12" s="1" customFormat="1" ht="21.85" customHeight="1">
      <c r="B100" s="31"/>
      <c r="L100" s="31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5" customHeight="1">
      <c r="B106" s="31"/>
      <c r="C106" s="20" t="s">
        <v>155</v>
      </c>
      <c r="L106" s="31"/>
    </row>
    <row r="107" spans="2:12" s="1" customFormat="1" ht="7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7" t="str">
        <f>E7</f>
        <v>ÚPRAVA VSTUPNÍHO PODLAŽÍ a ÚPRRAVA SERVROVNY OBJEKTU POLIKLINIKY V KARVINÉ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142</v>
      </c>
      <c r="L110" s="31"/>
    </row>
    <row r="111" spans="2:12" s="1" customFormat="1" ht="30" customHeight="1">
      <c r="B111" s="31"/>
      <c r="E111" s="193" t="str">
        <f>E9</f>
        <v>016 - ÚPRAVA VSTUPNÍHO PODLAŽÍ OBJEKTU POLIKLINIKY V KARVINÉ - SK</v>
      </c>
      <c r="F111" s="229"/>
      <c r="G111" s="229"/>
      <c r="H111" s="229"/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18. 2. 2024</v>
      </c>
      <c r="L113" s="31"/>
    </row>
    <row r="114" spans="2:65" s="1" customFormat="1" ht="7" customHeight="1">
      <c r="B114" s="31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15" customHeight="1">
      <c r="B116" s="31"/>
      <c r="C116" s="26" t="s">
        <v>28</v>
      </c>
      <c r="F116" s="24" t="str">
        <f>IF(E18="","",E18)</f>
        <v>Vyplň údaj</v>
      </c>
      <c r="I116" s="26" t="s">
        <v>32</v>
      </c>
      <c r="J116" s="29" t="str">
        <f>E24</f>
        <v>Barbora Kyšková</v>
      </c>
      <c r="L116" s="31"/>
    </row>
    <row r="117" spans="2:65" s="1" customFormat="1" ht="10.3" customHeight="1">
      <c r="B117" s="31"/>
      <c r="L117" s="31"/>
    </row>
    <row r="118" spans="2:65" s="9" customFormat="1" ht="29.25" customHeight="1">
      <c r="B118" s="107"/>
      <c r="C118" s="108" t="s">
        <v>156</v>
      </c>
      <c r="D118" s="109" t="s">
        <v>60</v>
      </c>
      <c r="E118" s="109" t="s">
        <v>56</v>
      </c>
      <c r="F118" s="109" t="s">
        <v>57</v>
      </c>
      <c r="G118" s="109" t="s">
        <v>157</v>
      </c>
      <c r="H118" s="109" t="s">
        <v>158</v>
      </c>
      <c r="I118" s="109" t="s">
        <v>159</v>
      </c>
      <c r="J118" s="109" t="s">
        <v>146</v>
      </c>
      <c r="K118" s="110" t="s">
        <v>160</v>
      </c>
      <c r="L118" s="107"/>
      <c r="M118" s="58" t="s">
        <v>1</v>
      </c>
      <c r="N118" s="59" t="s">
        <v>39</v>
      </c>
      <c r="O118" s="59" t="s">
        <v>161</v>
      </c>
      <c r="P118" s="59" t="s">
        <v>162</v>
      </c>
      <c r="Q118" s="59" t="s">
        <v>163</v>
      </c>
      <c r="R118" s="59" t="s">
        <v>164</v>
      </c>
      <c r="S118" s="59" t="s">
        <v>165</v>
      </c>
      <c r="T118" s="60" t="s">
        <v>166</v>
      </c>
    </row>
    <row r="119" spans="2:65" s="1" customFormat="1" ht="22.8" customHeight="1">
      <c r="B119" s="31"/>
      <c r="C119" s="63" t="s">
        <v>167</v>
      </c>
      <c r="J119" s="111">
        <f>BK119</f>
        <v>0</v>
      </c>
      <c r="L119" s="31"/>
      <c r="M119" s="61"/>
      <c r="N119" s="52"/>
      <c r="O119" s="52"/>
      <c r="P119" s="112">
        <f>P120+P139+P150</f>
        <v>0</v>
      </c>
      <c r="Q119" s="52"/>
      <c r="R119" s="112">
        <f>R120+R139+R150</f>
        <v>0</v>
      </c>
      <c r="S119" s="52"/>
      <c r="T119" s="113">
        <f>T120+T139+T150</f>
        <v>0</v>
      </c>
      <c r="AT119" s="16" t="s">
        <v>74</v>
      </c>
      <c r="AU119" s="16" t="s">
        <v>148</v>
      </c>
      <c r="BK119" s="114">
        <f>BK120+BK139+BK150</f>
        <v>0</v>
      </c>
    </row>
    <row r="120" spans="2:65" s="10" customFormat="1" ht="25.9" customHeight="1">
      <c r="B120" s="115"/>
      <c r="D120" s="116" t="s">
        <v>74</v>
      </c>
      <c r="E120" s="117" t="s">
        <v>168</v>
      </c>
      <c r="F120" s="117" t="s">
        <v>1778</v>
      </c>
      <c r="I120" s="118"/>
      <c r="J120" s="119">
        <f>BK120</f>
        <v>0</v>
      </c>
      <c r="L120" s="115"/>
      <c r="M120" s="120"/>
      <c r="P120" s="121">
        <f>SUM(P121:P138)</f>
        <v>0</v>
      </c>
      <c r="R120" s="121">
        <f>SUM(R121:R138)</f>
        <v>0</v>
      </c>
      <c r="T120" s="122">
        <f>SUM(T121:T138)</f>
        <v>0</v>
      </c>
      <c r="AR120" s="116" t="s">
        <v>83</v>
      </c>
      <c r="AT120" s="123" t="s">
        <v>74</v>
      </c>
      <c r="AU120" s="123" t="s">
        <v>75</v>
      </c>
      <c r="AY120" s="116" t="s">
        <v>170</v>
      </c>
      <c r="BK120" s="124">
        <f>SUM(BK121:BK138)</f>
        <v>0</v>
      </c>
    </row>
    <row r="121" spans="2:65" s="1" customFormat="1" ht="24.15" customHeight="1">
      <c r="B121" s="31"/>
      <c r="C121" s="125" t="s">
        <v>83</v>
      </c>
      <c r="D121" s="125" t="s">
        <v>171</v>
      </c>
      <c r="E121" s="126" t="s">
        <v>1779</v>
      </c>
      <c r="F121" s="127" t="s">
        <v>1780</v>
      </c>
      <c r="G121" s="128" t="s">
        <v>178</v>
      </c>
      <c r="H121" s="129">
        <v>1</v>
      </c>
      <c r="I121" s="130"/>
      <c r="J121" s="131">
        <f t="shared" ref="J121:J138" si="0">ROUND(I121*H121,2)</f>
        <v>0</v>
      </c>
      <c r="K121" s="127" t="s">
        <v>1</v>
      </c>
      <c r="L121" s="31"/>
      <c r="M121" s="132" t="s">
        <v>1</v>
      </c>
      <c r="N121" s="133" t="s">
        <v>40</v>
      </c>
      <c r="P121" s="134">
        <f t="shared" ref="P121:P138" si="1">O121*H121</f>
        <v>0</v>
      </c>
      <c r="Q121" s="134">
        <v>0</v>
      </c>
      <c r="R121" s="134">
        <f t="shared" ref="R121:R138" si="2">Q121*H121</f>
        <v>0</v>
      </c>
      <c r="S121" s="134">
        <v>0</v>
      </c>
      <c r="T121" s="135">
        <f t="shared" ref="T121:T138" si="3">S121*H121</f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 t="shared" ref="BE121:BE138" si="4">IF(N121="základní",J121,0)</f>
        <v>0</v>
      </c>
      <c r="BF121" s="137">
        <f t="shared" ref="BF121:BF138" si="5">IF(N121="snížená",J121,0)</f>
        <v>0</v>
      </c>
      <c r="BG121" s="137">
        <f t="shared" ref="BG121:BG138" si="6">IF(N121="zákl. přenesená",J121,0)</f>
        <v>0</v>
      </c>
      <c r="BH121" s="137">
        <f t="shared" ref="BH121:BH138" si="7">IF(N121="sníž. přenesená",J121,0)</f>
        <v>0</v>
      </c>
      <c r="BI121" s="137">
        <f t="shared" ref="BI121:BI138" si="8">IF(N121="nulová",J121,0)</f>
        <v>0</v>
      </c>
      <c r="BJ121" s="16" t="s">
        <v>83</v>
      </c>
      <c r="BK121" s="137">
        <f t="shared" ref="BK121:BK138" si="9">ROUND(I121*H121,2)</f>
        <v>0</v>
      </c>
      <c r="BL121" s="16" t="s">
        <v>175</v>
      </c>
      <c r="BM121" s="136" t="s">
        <v>85</v>
      </c>
    </row>
    <row r="122" spans="2:65" s="1" customFormat="1" ht="76.349999999999994" customHeight="1">
      <c r="B122" s="31"/>
      <c r="C122" s="125" t="s">
        <v>85</v>
      </c>
      <c r="D122" s="125" t="s">
        <v>171</v>
      </c>
      <c r="E122" s="126" t="s">
        <v>1782</v>
      </c>
      <c r="F122" s="127" t="s">
        <v>1783</v>
      </c>
      <c r="G122" s="128" t="s">
        <v>178</v>
      </c>
      <c r="H122" s="129">
        <v>1</v>
      </c>
      <c r="I122" s="130"/>
      <c r="J122" s="131">
        <f t="shared" si="0"/>
        <v>0</v>
      </c>
      <c r="K122" s="127" t="s">
        <v>1</v>
      </c>
      <c r="L122" s="31"/>
      <c r="M122" s="132" t="s">
        <v>1</v>
      </c>
      <c r="N122" s="133" t="s">
        <v>40</v>
      </c>
      <c r="P122" s="134">
        <f t="shared" si="1"/>
        <v>0</v>
      </c>
      <c r="Q122" s="134">
        <v>0</v>
      </c>
      <c r="R122" s="134">
        <f t="shared" si="2"/>
        <v>0</v>
      </c>
      <c r="S122" s="134">
        <v>0</v>
      </c>
      <c r="T122" s="135">
        <f t="shared" si="3"/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 t="shared" si="4"/>
        <v>0</v>
      </c>
      <c r="BF122" s="137">
        <f t="shared" si="5"/>
        <v>0</v>
      </c>
      <c r="BG122" s="137">
        <f t="shared" si="6"/>
        <v>0</v>
      </c>
      <c r="BH122" s="137">
        <f t="shared" si="7"/>
        <v>0</v>
      </c>
      <c r="BI122" s="137">
        <f t="shared" si="8"/>
        <v>0</v>
      </c>
      <c r="BJ122" s="16" t="s">
        <v>83</v>
      </c>
      <c r="BK122" s="137">
        <f t="shared" si="9"/>
        <v>0</v>
      </c>
      <c r="BL122" s="16" t="s">
        <v>175</v>
      </c>
      <c r="BM122" s="136" t="s">
        <v>175</v>
      </c>
    </row>
    <row r="123" spans="2:65" s="1" customFormat="1" ht="21.75" customHeight="1">
      <c r="B123" s="31"/>
      <c r="C123" s="125" t="s">
        <v>179</v>
      </c>
      <c r="D123" s="125" t="s">
        <v>171</v>
      </c>
      <c r="E123" s="126" t="s">
        <v>1784</v>
      </c>
      <c r="F123" s="127" t="s">
        <v>1785</v>
      </c>
      <c r="G123" s="128" t="s">
        <v>178</v>
      </c>
      <c r="H123" s="129">
        <v>3</v>
      </c>
      <c r="I123" s="130"/>
      <c r="J123" s="131">
        <f t="shared" si="0"/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si="1"/>
        <v>0</v>
      </c>
      <c r="Q123" s="134">
        <v>0</v>
      </c>
      <c r="R123" s="134">
        <f t="shared" si="2"/>
        <v>0</v>
      </c>
      <c r="S123" s="134">
        <v>0</v>
      </c>
      <c r="T123" s="135">
        <f t="shared" si="3"/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si="4"/>
        <v>0</v>
      </c>
      <c r="BF123" s="137">
        <f t="shared" si="5"/>
        <v>0</v>
      </c>
      <c r="BG123" s="137">
        <f t="shared" si="6"/>
        <v>0</v>
      </c>
      <c r="BH123" s="137">
        <f t="shared" si="7"/>
        <v>0</v>
      </c>
      <c r="BI123" s="137">
        <f t="shared" si="8"/>
        <v>0</v>
      </c>
      <c r="BJ123" s="16" t="s">
        <v>83</v>
      </c>
      <c r="BK123" s="137">
        <f t="shared" si="9"/>
        <v>0</v>
      </c>
      <c r="BL123" s="16" t="s">
        <v>175</v>
      </c>
      <c r="BM123" s="136" t="s">
        <v>182</v>
      </c>
    </row>
    <row r="124" spans="2:65" s="1" customFormat="1" ht="55.5" customHeight="1">
      <c r="B124" s="31"/>
      <c r="C124" s="125" t="s">
        <v>175</v>
      </c>
      <c r="D124" s="125" t="s">
        <v>171</v>
      </c>
      <c r="E124" s="126" t="s">
        <v>1787</v>
      </c>
      <c r="F124" s="127" t="s">
        <v>1788</v>
      </c>
      <c r="G124" s="128" t="s">
        <v>178</v>
      </c>
      <c r="H124" s="129">
        <v>1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185</v>
      </c>
    </row>
    <row r="125" spans="2:65" s="1" customFormat="1" ht="16.5" customHeight="1">
      <c r="B125" s="31"/>
      <c r="C125" s="125" t="s">
        <v>186</v>
      </c>
      <c r="D125" s="125" t="s">
        <v>171</v>
      </c>
      <c r="E125" s="126" t="s">
        <v>1789</v>
      </c>
      <c r="F125" s="127" t="s">
        <v>1790</v>
      </c>
      <c r="G125" s="128" t="s">
        <v>178</v>
      </c>
      <c r="H125" s="129">
        <v>1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189</v>
      </c>
    </row>
    <row r="126" spans="2:65" s="1" customFormat="1" ht="24.15" customHeight="1">
      <c r="B126" s="31"/>
      <c r="C126" s="125" t="s">
        <v>182</v>
      </c>
      <c r="D126" s="125" t="s">
        <v>171</v>
      </c>
      <c r="E126" s="126" t="s">
        <v>1791</v>
      </c>
      <c r="F126" s="127" t="s">
        <v>1792</v>
      </c>
      <c r="G126" s="128" t="s">
        <v>178</v>
      </c>
      <c r="H126" s="129">
        <v>8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8</v>
      </c>
    </row>
    <row r="127" spans="2:65" s="1" customFormat="1" ht="16.5" customHeight="1">
      <c r="B127" s="31"/>
      <c r="C127" s="125" t="s">
        <v>192</v>
      </c>
      <c r="D127" s="125" t="s">
        <v>171</v>
      </c>
      <c r="E127" s="126" t="s">
        <v>1793</v>
      </c>
      <c r="F127" s="127" t="s">
        <v>1794</v>
      </c>
      <c r="G127" s="128" t="s">
        <v>178</v>
      </c>
      <c r="H127" s="129">
        <v>96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195</v>
      </c>
    </row>
    <row r="128" spans="2:65" s="1" customFormat="1" ht="16.5" customHeight="1">
      <c r="B128" s="31"/>
      <c r="C128" s="125" t="s">
        <v>185</v>
      </c>
      <c r="D128" s="125" t="s">
        <v>171</v>
      </c>
      <c r="E128" s="126" t="s">
        <v>1796</v>
      </c>
      <c r="F128" s="127" t="s">
        <v>1797</v>
      </c>
      <c r="G128" s="128" t="s">
        <v>178</v>
      </c>
      <c r="H128" s="129">
        <v>96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198</v>
      </c>
    </row>
    <row r="129" spans="2:65" s="1" customFormat="1" ht="16.5" customHeight="1">
      <c r="B129" s="31"/>
      <c r="C129" s="125" t="s">
        <v>199</v>
      </c>
      <c r="D129" s="125" t="s">
        <v>171</v>
      </c>
      <c r="E129" s="126" t="s">
        <v>1798</v>
      </c>
      <c r="F129" s="127" t="s">
        <v>1799</v>
      </c>
      <c r="G129" s="128" t="s">
        <v>178</v>
      </c>
      <c r="H129" s="129">
        <v>96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202</v>
      </c>
    </row>
    <row r="130" spans="2:65" s="1" customFormat="1" ht="16.5" customHeight="1">
      <c r="B130" s="31"/>
      <c r="C130" s="125" t="s">
        <v>189</v>
      </c>
      <c r="D130" s="125" t="s">
        <v>171</v>
      </c>
      <c r="E130" s="126" t="s">
        <v>1800</v>
      </c>
      <c r="F130" s="127" t="s">
        <v>1801</v>
      </c>
      <c r="G130" s="128" t="s">
        <v>178</v>
      </c>
      <c r="H130" s="129">
        <v>9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205</v>
      </c>
    </row>
    <row r="131" spans="2:65" s="1" customFormat="1" ht="16.5" customHeight="1">
      <c r="B131" s="31"/>
      <c r="C131" s="125" t="s">
        <v>206</v>
      </c>
      <c r="D131" s="125" t="s">
        <v>171</v>
      </c>
      <c r="E131" s="126" t="s">
        <v>1936</v>
      </c>
      <c r="F131" s="127" t="s">
        <v>1937</v>
      </c>
      <c r="G131" s="128" t="s">
        <v>178</v>
      </c>
      <c r="H131" s="129">
        <v>16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209</v>
      </c>
    </row>
    <row r="132" spans="2:65" s="1" customFormat="1" ht="16.5" customHeight="1">
      <c r="B132" s="31"/>
      <c r="C132" s="125" t="s">
        <v>8</v>
      </c>
      <c r="D132" s="125" t="s">
        <v>171</v>
      </c>
      <c r="E132" s="126" t="s">
        <v>1805</v>
      </c>
      <c r="F132" s="127" t="s">
        <v>1806</v>
      </c>
      <c r="G132" s="128" t="s">
        <v>178</v>
      </c>
      <c r="H132" s="129">
        <v>5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212</v>
      </c>
    </row>
    <row r="133" spans="2:65" s="1" customFormat="1" ht="37.799999999999997" customHeight="1">
      <c r="B133" s="31"/>
      <c r="C133" s="125" t="s">
        <v>213</v>
      </c>
      <c r="D133" s="125" t="s">
        <v>171</v>
      </c>
      <c r="E133" s="126" t="s">
        <v>1808</v>
      </c>
      <c r="F133" s="127" t="s">
        <v>1809</v>
      </c>
      <c r="G133" s="128" t="s">
        <v>178</v>
      </c>
      <c r="H133" s="129">
        <v>6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216</v>
      </c>
    </row>
    <row r="134" spans="2:65" s="1" customFormat="1" ht="55.5" customHeight="1">
      <c r="B134" s="31"/>
      <c r="C134" s="125" t="s">
        <v>195</v>
      </c>
      <c r="D134" s="125" t="s">
        <v>171</v>
      </c>
      <c r="E134" s="126" t="s">
        <v>1810</v>
      </c>
      <c r="F134" s="127" t="s">
        <v>1811</v>
      </c>
      <c r="G134" s="128" t="s">
        <v>178</v>
      </c>
      <c r="H134" s="129">
        <v>2</v>
      </c>
      <c r="I134" s="130"/>
      <c r="J134" s="131">
        <f t="shared" si="0"/>
        <v>0</v>
      </c>
      <c r="K134" s="127" t="s">
        <v>1</v>
      </c>
      <c r="L134" s="31"/>
      <c r="M134" s="132" t="s">
        <v>1</v>
      </c>
      <c r="N134" s="133" t="s">
        <v>40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219</v>
      </c>
    </row>
    <row r="135" spans="2:65" s="1" customFormat="1" ht="16.5" customHeight="1">
      <c r="B135" s="31"/>
      <c r="C135" s="125" t="s">
        <v>220</v>
      </c>
      <c r="D135" s="125" t="s">
        <v>171</v>
      </c>
      <c r="E135" s="126" t="s">
        <v>1813</v>
      </c>
      <c r="F135" s="127" t="s">
        <v>1814</v>
      </c>
      <c r="G135" s="128" t="s">
        <v>178</v>
      </c>
      <c r="H135" s="129">
        <v>10</v>
      </c>
      <c r="I135" s="130"/>
      <c r="J135" s="131">
        <f t="shared" si="0"/>
        <v>0</v>
      </c>
      <c r="K135" s="127" t="s">
        <v>1</v>
      </c>
      <c r="L135" s="31"/>
      <c r="M135" s="132" t="s">
        <v>1</v>
      </c>
      <c r="N135" s="133" t="s">
        <v>40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175</v>
      </c>
      <c r="AT135" s="136" t="s">
        <v>171</v>
      </c>
      <c r="AU135" s="136" t="s">
        <v>83</v>
      </c>
      <c r="AY135" s="16" t="s">
        <v>170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6" t="s">
        <v>83</v>
      </c>
      <c r="BK135" s="137">
        <f t="shared" si="9"/>
        <v>0</v>
      </c>
      <c r="BL135" s="16" t="s">
        <v>175</v>
      </c>
      <c r="BM135" s="136" t="s">
        <v>223</v>
      </c>
    </row>
    <row r="136" spans="2:65" s="1" customFormat="1" ht="16.5" customHeight="1">
      <c r="B136" s="31"/>
      <c r="C136" s="125" t="s">
        <v>198</v>
      </c>
      <c r="D136" s="125" t="s">
        <v>171</v>
      </c>
      <c r="E136" s="126" t="s">
        <v>1816</v>
      </c>
      <c r="F136" s="127" t="s">
        <v>1817</v>
      </c>
      <c r="G136" s="128" t="s">
        <v>178</v>
      </c>
      <c r="H136" s="129">
        <v>13</v>
      </c>
      <c r="I136" s="130"/>
      <c r="J136" s="131">
        <f t="shared" si="0"/>
        <v>0</v>
      </c>
      <c r="K136" s="127" t="s">
        <v>1</v>
      </c>
      <c r="L136" s="31"/>
      <c r="M136" s="132" t="s">
        <v>1</v>
      </c>
      <c r="N136" s="133" t="s">
        <v>40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6" t="s">
        <v>83</v>
      </c>
      <c r="BK136" s="137">
        <f t="shared" si="9"/>
        <v>0</v>
      </c>
      <c r="BL136" s="16" t="s">
        <v>175</v>
      </c>
      <c r="BM136" s="136" t="s">
        <v>226</v>
      </c>
    </row>
    <row r="137" spans="2:65" s="1" customFormat="1" ht="16.5" customHeight="1">
      <c r="B137" s="31"/>
      <c r="C137" s="125" t="s">
        <v>227</v>
      </c>
      <c r="D137" s="125" t="s">
        <v>171</v>
      </c>
      <c r="E137" s="126" t="s">
        <v>1818</v>
      </c>
      <c r="F137" s="127" t="s">
        <v>1819</v>
      </c>
      <c r="G137" s="128" t="s">
        <v>1475</v>
      </c>
      <c r="H137" s="129">
        <v>1</v>
      </c>
      <c r="I137" s="130"/>
      <c r="J137" s="131">
        <f t="shared" si="0"/>
        <v>0</v>
      </c>
      <c r="K137" s="127" t="s">
        <v>1</v>
      </c>
      <c r="L137" s="31"/>
      <c r="M137" s="132" t="s">
        <v>1</v>
      </c>
      <c r="N137" s="133" t="s">
        <v>40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6" t="s">
        <v>83</v>
      </c>
      <c r="BK137" s="137">
        <f t="shared" si="9"/>
        <v>0</v>
      </c>
      <c r="BL137" s="16" t="s">
        <v>175</v>
      </c>
      <c r="BM137" s="136" t="s">
        <v>230</v>
      </c>
    </row>
    <row r="138" spans="2:65" s="1" customFormat="1" ht="24.15" customHeight="1">
      <c r="B138" s="31"/>
      <c r="C138" s="125" t="s">
        <v>202</v>
      </c>
      <c r="D138" s="125" t="s">
        <v>171</v>
      </c>
      <c r="E138" s="126" t="s">
        <v>1820</v>
      </c>
      <c r="F138" s="127" t="s">
        <v>1821</v>
      </c>
      <c r="G138" s="128" t="s">
        <v>1822</v>
      </c>
      <c r="H138" s="129">
        <v>10</v>
      </c>
      <c r="I138" s="130"/>
      <c r="J138" s="131">
        <f t="shared" si="0"/>
        <v>0</v>
      </c>
      <c r="K138" s="127" t="s">
        <v>1</v>
      </c>
      <c r="L138" s="31"/>
      <c r="M138" s="132" t="s">
        <v>1</v>
      </c>
      <c r="N138" s="133" t="s">
        <v>40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175</v>
      </c>
      <c r="AT138" s="136" t="s">
        <v>171</v>
      </c>
      <c r="AU138" s="136" t="s">
        <v>83</v>
      </c>
      <c r="AY138" s="16" t="s">
        <v>170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6" t="s">
        <v>83</v>
      </c>
      <c r="BK138" s="137">
        <f t="shared" si="9"/>
        <v>0</v>
      </c>
      <c r="BL138" s="16" t="s">
        <v>175</v>
      </c>
      <c r="BM138" s="136" t="s">
        <v>233</v>
      </c>
    </row>
    <row r="139" spans="2:65" s="10" customFormat="1" ht="25.9" customHeight="1">
      <c r="B139" s="115"/>
      <c r="D139" s="116" t="s">
        <v>74</v>
      </c>
      <c r="E139" s="117" t="s">
        <v>320</v>
      </c>
      <c r="F139" s="117" t="s">
        <v>1823</v>
      </c>
      <c r="I139" s="118"/>
      <c r="J139" s="119">
        <f>BK139</f>
        <v>0</v>
      </c>
      <c r="L139" s="115"/>
      <c r="M139" s="120"/>
      <c r="P139" s="121">
        <f>SUM(P140:P149)</f>
        <v>0</v>
      </c>
      <c r="R139" s="121">
        <f>SUM(R140:R149)</f>
        <v>0</v>
      </c>
      <c r="T139" s="122">
        <f>SUM(T140:T149)</f>
        <v>0</v>
      </c>
      <c r="AR139" s="116" t="s">
        <v>83</v>
      </c>
      <c r="AT139" s="123" t="s">
        <v>74</v>
      </c>
      <c r="AU139" s="123" t="s">
        <v>75</v>
      </c>
      <c r="AY139" s="116" t="s">
        <v>170</v>
      </c>
      <c r="BK139" s="124">
        <f>SUM(BK140:BK149)</f>
        <v>0</v>
      </c>
    </row>
    <row r="140" spans="2:65" s="1" customFormat="1" ht="16.5" customHeight="1">
      <c r="B140" s="31"/>
      <c r="C140" s="125" t="s">
        <v>234</v>
      </c>
      <c r="D140" s="125" t="s">
        <v>171</v>
      </c>
      <c r="E140" s="126" t="s">
        <v>1824</v>
      </c>
      <c r="F140" s="127" t="s">
        <v>1825</v>
      </c>
      <c r="G140" s="128" t="s">
        <v>174</v>
      </c>
      <c r="H140" s="129">
        <v>1280</v>
      </c>
      <c r="I140" s="130"/>
      <c r="J140" s="131">
        <f t="shared" ref="J140:J149" si="10">ROUND(I140*H140,2)</f>
        <v>0</v>
      </c>
      <c r="K140" s="127" t="s">
        <v>1</v>
      </c>
      <c r="L140" s="31"/>
      <c r="M140" s="132" t="s">
        <v>1</v>
      </c>
      <c r="N140" s="133" t="s">
        <v>40</v>
      </c>
      <c r="P140" s="134">
        <f t="shared" ref="P140:P149" si="11">O140*H140</f>
        <v>0</v>
      </c>
      <c r="Q140" s="134">
        <v>0</v>
      </c>
      <c r="R140" s="134">
        <f t="shared" ref="R140:R149" si="12">Q140*H140</f>
        <v>0</v>
      </c>
      <c r="S140" s="134">
        <v>0</v>
      </c>
      <c r="T140" s="135">
        <f t="shared" ref="T140:T149" si="13">S140*H140</f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 t="shared" ref="BE140:BE149" si="14">IF(N140="základní",J140,0)</f>
        <v>0</v>
      </c>
      <c r="BF140" s="137">
        <f t="shared" ref="BF140:BF149" si="15">IF(N140="snížená",J140,0)</f>
        <v>0</v>
      </c>
      <c r="BG140" s="137">
        <f t="shared" ref="BG140:BG149" si="16">IF(N140="zákl. přenesená",J140,0)</f>
        <v>0</v>
      </c>
      <c r="BH140" s="137">
        <f t="shared" ref="BH140:BH149" si="17">IF(N140="sníž. přenesená",J140,0)</f>
        <v>0</v>
      </c>
      <c r="BI140" s="137">
        <f t="shared" ref="BI140:BI149" si="18">IF(N140="nulová",J140,0)</f>
        <v>0</v>
      </c>
      <c r="BJ140" s="16" t="s">
        <v>83</v>
      </c>
      <c r="BK140" s="137">
        <f t="shared" ref="BK140:BK149" si="19">ROUND(I140*H140,2)</f>
        <v>0</v>
      </c>
      <c r="BL140" s="16" t="s">
        <v>175</v>
      </c>
      <c r="BM140" s="136" t="s">
        <v>237</v>
      </c>
    </row>
    <row r="141" spans="2:65" s="1" customFormat="1" ht="16.5" customHeight="1">
      <c r="B141" s="31"/>
      <c r="C141" s="125" t="s">
        <v>205</v>
      </c>
      <c r="D141" s="125" t="s">
        <v>171</v>
      </c>
      <c r="E141" s="126" t="s">
        <v>1827</v>
      </c>
      <c r="F141" s="127" t="s">
        <v>1828</v>
      </c>
      <c r="G141" s="128" t="s">
        <v>174</v>
      </c>
      <c r="H141" s="129">
        <v>1000</v>
      </c>
      <c r="I141" s="130"/>
      <c r="J141" s="131">
        <f t="shared" si="10"/>
        <v>0</v>
      </c>
      <c r="K141" s="127" t="s">
        <v>1</v>
      </c>
      <c r="L141" s="31"/>
      <c r="M141" s="132" t="s">
        <v>1</v>
      </c>
      <c r="N141" s="133" t="s">
        <v>40</v>
      </c>
      <c r="P141" s="134">
        <f t="shared" si="11"/>
        <v>0</v>
      </c>
      <c r="Q141" s="134">
        <v>0</v>
      </c>
      <c r="R141" s="134">
        <f t="shared" si="12"/>
        <v>0</v>
      </c>
      <c r="S141" s="134">
        <v>0</v>
      </c>
      <c r="T141" s="135">
        <f t="shared" si="13"/>
        <v>0</v>
      </c>
      <c r="AR141" s="136" t="s">
        <v>175</v>
      </c>
      <c r="AT141" s="136" t="s">
        <v>171</v>
      </c>
      <c r="AU141" s="136" t="s">
        <v>83</v>
      </c>
      <c r="AY141" s="16" t="s">
        <v>170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16" t="s">
        <v>83</v>
      </c>
      <c r="BK141" s="137">
        <f t="shared" si="19"/>
        <v>0</v>
      </c>
      <c r="BL141" s="16" t="s">
        <v>175</v>
      </c>
      <c r="BM141" s="136" t="s">
        <v>240</v>
      </c>
    </row>
    <row r="142" spans="2:65" s="1" customFormat="1" ht="16.5" customHeight="1">
      <c r="B142" s="31"/>
      <c r="C142" s="125" t="s">
        <v>7</v>
      </c>
      <c r="D142" s="125" t="s">
        <v>171</v>
      </c>
      <c r="E142" s="126" t="s">
        <v>1830</v>
      </c>
      <c r="F142" s="127" t="s">
        <v>1831</v>
      </c>
      <c r="G142" s="128" t="s">
        <v>174</v>
      </c>
      <c r="H142" s="129">
        <v>380</v>
      </c>
      <c r="I142" s="130"/>
      <c r="J142" s="131">
        <f t="shared" si="10"/>
        <v>0</v>
      </c>
      <c r="K142" s="127" t="s">
        <v>1</v>
      </c>
      <c r="L142" s="31"/>
      <c r="M142" s="132" t="s">
        <v>1</v>
      </c>
      <c r="N142" s="133" t="s">
        <v>40</v>
      </c>
      <c r="P142" s="134">
        <f t="shared" si="11"/>
        <v>0</v>
      </c>
      <c r="Q142" s="134">
        <v>0</v>
      </c>
      <c r="R142" s="134">
        <f t="shared" si="12"/>
        <v>0</v>
      </c>
      <c r="S142" s="134">
        <v>0</v>
      </c>
      <c r="T142" s="135">
        <f t="shared" si="13"/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16" t="s">
        <v>83</v>
      </c>
      <c r="BK142" s="137">
        <f t="shared" si="19"/>
        <v>0</v>
      </c>
      <c r="BL142" s="16" t="s">
        <v>175</v>
      </c>
      <c r="BM142" s="136" t="s">
        <v>243</v>
      </c>
    </row>
    <row r="143" spans="2:65" s="1" customFormat="1" ht="16.5" customHeight="1">
      <c r="B143" s="31"/>
      <c r="C143" s="125" t="s">
        <v>209</v>
      </c>
      <c r="D143" s="125" t="s">
        <v>171</v>
      </c>
      <c r="E143" s="126" t="s">
        <v>1833</v>
      </c>
      <c r="F143" s="127" t="s">
        <v>1834</v>
      </c>
      <c r="G143" s="128" t="s">
        <v>174</v>
      </c>
      <c r="H143" s="129">
        <v>300</v>
      </c>
      <c r="I143" s="130"/>
      <c r="J143" s="131">
        <f t="shared" si="10"/>
        <v>0</v>
      </c>
      <c r="K143" s="127" t="s">
        <v>1</v>
      </c>
      <c r="L143" s="31"/>
      <c r="M143" s="132" t="s">
        <v>1</v>
      </c>
      <c r="N143" s="133" t="s">
        <v>40</v>
      </c>
      <c r="P143" s="134">
        <f t="shared" si="11"/>
        <v>0</v>
      </c>
      <c r="Q143" s="134">
        <v>0</v>
      </c>
      <c r="R143" s="134">
        <f t="shared" si="12"/>
        <v>0</v>
      </c>
      <c r="S143" s="134">
        <v>0</v>
      </c>
      <c r="T143" s="135">
        <f t="shared" si="13"/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16" t="s">
        <v>83</v>
      </c>
      <c r="BK143" s="137">
        <f t="shared" si="19"/>
        <v>0</v>
      </c>
      <c r="BL143" s="16" t="s">
        <v>175</v>
      </c>
      <c r="BM143" s="136" t="s">
        <v>246</v>
      </c>
    </row>
    <row r="144" spans="2:65" s="1" customFormat="1" ht="16.5" customHeight="1">
      <c r="B144" s="31"/>
      <c r="C144" s="125" t="s">
        <v>247</v>
      </c>
      <c r="D144" s="125" t="s">
        <v>171</v>
      </c>
      <c r="E144" s="126" t="s">
        <v>1836</v>
      </c>
      <c r="F144" s="127" t="s">
        <v>1837</v>
      </c>
      <c r="G144" s="128" t="s">
        <v>174</v>
      </c>
      <c r="H144" s="129">
        <v>150</v>
      </c>
      <c r="I144" s="130"/>
      <c r="J144" s="131">
        <f t="shared" si="10"/>
        <v>0</v>
      </c>
      <c r="K144" s="127" t="s">
        <v>1</v>
      </c>
      <c r="L144" s="31"/>
      <c r="M144" s="132" t="s">
        <v>1</v>
      </c>
      <c r="N144" s="133" t="s">
        <v>40</v>
      </c>
      <c r="P144" s="134">
        <f t="shared" si="11"/>
        <v>0</v>
      </c>
      <c r="Q144" s="134">
        <v>0</v>
      </c>
      <c r="R144" s="134">
        <f t="shared" si="12"/>
        <v>0</v>
      </c>
      <c r="S144" s="134">
        <v>0</v>
      </c>
      <c r="T144" s="135">
        <f t="shared" si="13"/>
        <v>0</v>
      </c>
      <c r="AR144" s="136" t="s">
        <v>175</v>
      </c>
      <c r="AT144" s="136" t="s">
        <v>171</v>
      </c>
      <c r="AU144" s="136" t="s">
        <v>83</v>
      </c>
      <c r="AY144" s="16" t="s">
        <v>170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16" t="s">
        <v>83</v>
      </c>
      <c r="BK144" s="137">
        <f t="shared" si="19"/>
        <v>0</v>
      </c>
      <c r="BL144" s="16" t="s">
        <v>175</v>
      </c>
      <c r="BM144" s="136" t="s">
        <v>250</v>
      </c>
    </row>
    <row r="145" spans="2:65" s="1" customFormat="1" ht="16.5" customHeight="1">
      <c r="B145" s="31"/>
      <c r="C145" s="125" t="s">
        <v>212</v>
      </c>
      <c r="D145" s="125" t="s">
        <v>171</v>
      </c>
      <c r="E145" s="126" t="s">
        <v>1839</v>
      </c>
      <c r="F145" s="127" t="s">
        <v>1840</v>
      </c>
      <c r="G145" s="128" t="s">
        <v>178</v>
      </c>
      <c r="H145" s="129">
        <v>150</v>
      </c>
      <c r="I145" s="130"/>
      <c r="J145" s="131">
        <f t="shared" si="10"/>
        <v>0</v>
      </c>
      <c r="K145" s="127" t="s">
        <v>1</v>
      </c>
      <c r="L145" s="31"/>
      <c r="M145" s="132" t="s">
        <v>1</v>
      </c>
      <c r="N145" s="133" t="s">
        <v>40</v>
      </c>
      <c r="P145" s="134">
        <f t="shared" si="11"/>
        <v>0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16" t="s">
        <v>83</v>
      </c>
      <c r="BK145" s="137">
        <f t="shared" si="19"/>
        <v>0</v>
      </c>
      <c r="BL145" s="16" t="s">
        <v>175</v>
      </c>
      <c r="BM145" s="136" t="s">
        <v>253</v>
      </c>
    </row>
    <row r="146" spans="2:65" s="1" customFormat="1" ht="16.5" customHeight="1">
      <c r="B146" s="31"/>
      <c r="C146" s="125" t="s">
        <v>254</v>
      </c>
      <c r="D146" s="125" t="s">
        <v>171</v>
      </c>
      <c r="E146" s="126" t="s">
        <v>1841</v>
      </c>
      <c r="F146" s="127" t="s">
        <v>1842</v>
      </c>
      <c r="G146" s="128" t="s">
        <v>178</v>
      </c>
      <c r="H146" s="129">
        <v>5</v>
      </c>
      <c r="I146" s="130"/>
      <c r="J146" s="131">
        <f t="shared" si="10"/>
        <v>0</v>
      </c>
      <c r="K146" s="127" t="s">
        <v>1</v>
      </c>
      <c r="L146" s="31"/>
      <c r="M146" s="132" t="s">
        <v>1</v>
      </c>
      <c r="N146" s="133" t="s">
        <v>40</v>
      </c>
      <c r="P146" s="134">
        <f t="shared" si="11"/>
        <v>0</v>
      </c>
      <c r="Q146" s="134">
        <v>0</v>
      </c>
      <c r="R146" s="134">
        <f t="shared" si="12"/>
        <v>0</v>
      </c>
      <c r="S146" s="134">
        <v>0</v>
      </c>
      <c r="T146" s="135">
        <f t="shared" si="13"/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6" t="s">
        <v>83</v>
      </c>
      <c r="BK146" s="137">
        <f t="shared" si="19"/>
        <v>0</v>
      </c>
      <c r="BL146" s="16" t="s">
        <v>175</v>
      </c>
      <c r="BM146" s="136" t="s">
        <v>257</v>
      </c>
    </row>
    <row r="147" spans="2:65" s="1" customFormat="1" ht="24.15" customHeight="1">
      <c r="B147" s="31"/>
      <c r="C147" s="125" t="s">
        <v>216</v>
      </c>
      <c r="D147" s="125" t="s">
        <v>171</v>
      </c>
      <c r="E147" s="126" t="s">
        <v>1843</v>
      </c>
      <c r="F147" s="127" t="s">
        <v>1844</v>
      </c>
      <c r="G147" s="128" t="s">
        <v>178</v>
      </c>
      <c r="H147" s="129">
        <v>4</v>
      </c>
      <c r="I147" s="130"/>
      <c r="J147" s="131">
        <f t="shared" si="10"/>
        <v>0</v>
      </c>
      <c r="K147" s="127" t="s">
        <v>1</v>
      </c>
      <c r="L147" s="31"/>
      <c r="M147" s="132" t="s">
        <v>1</v>
      </c>
      <c r="N147" s="133" t="s">
        <v>40</v>
      </c>
      <c r="P147" s="134">
        <f t="shared" si="11"/>
        <v>0</v>
      </c>
      <c r="Q147" s="134">
        <v>0</v>
      </c>
      <c r="R147" s="134">
        <f t="shared" si="12"/>
        <v>0</v>
      </c>
      <c r="S147" s="134">
        <v>0</v>
      </c>
      <c r="T147" s="135">
        <f t="shared" si="13"/>
        <v>0</v>
      </c>
      <c r="AR147" s="136" t="s">
        <v>175</v>
      </c>
      <c r="AT147" s="136" t="s">
        <v>171</v>
      </c>
      <c r="AU147" s="136" t="s">
        <v>83</v>
      </c>
      <c r="AY147" s="16" t="s">
        <v>170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6" t="s">
        <v>83</v>
      </c>
      <c r="BK147" s="137">
        <f t="shared" si="19"/>
        <v>0</v>
      </c>
      <c r="BL147" s="16" t="s">
        <v>175</v>
      </c>
      <c r="BM147" s="136" t="s">
        <v>260</v>
      </c>
    </row>
    <row r="148" spans="2:65" s="1" customFormat="1" ht="16.5" customHeight="1">
      <c r="B148" s="31"/>
      <c r="C148" s="125" t="s">
        <v>261</v>
      </c>
      <c r="D148" s="125" t="s">
        <v>171</v>
      </c>
      <c r="E148" s="126" t="s">
        <v>1846</v>
      </c>
      <c r="F148" s="127" t="s">
        <v>1847</v>
      </c>
      <c r="G148" s="128" t="s">
        <v>1475</v>
      </c>
      <c r="H148" s="129">
        <v>1</v>
      </c>
      <c r="I148" s="130"/>
      <c r="J148" s="131">
        <f t="shared" si="10"/>
        <v>0</v>
      </c>
      <c r="K148" s="127" t="s">
        <v>1</v>
      </c>
      <c r="L148" s="31"/>
      <c r="M148" s="132" t="s">
        <v>1</v>
      </c>
      <c r="N148" s="133" t="s">
        <v>40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6" t="s">
        <v>83</v>
      </c>
      <c r="BK148" s="137">
        <f t="shared" si="19"/>
        <v>0</v>
      </c>
      <c r="BL148" s="16" t="s">
        <v>175</v>
      </c>
      <c r="BM148" s="136" t="s">
        <v>262</v>
      </c>
    </row>
    <row r="149" spans="2:65" s="1" customFormat="1" ht="24.15" customHeight="1">
      <c r="B149" s="31"/>
      <c r="C149" s="125" t="s">
        <v>219</v>
      </c>
      <c r="D149" s="125" t="s">
        <v>171</v>
      </c>
      <c r="E149" s="126" t="s">
        <v>1848</v>
      </c>
      <c r="F149" s="127" t="s">
        <v>1849</v>
      </c>
      <c r="G149" s="128" t="s">
        <v>1822</v>
      </c>
      <c r="H149" s="129">
        <v>10</v>
      </c>
      <c r="I149" s="130"/>
      <c r="J149" s="131">
        <f t="shared" si="10"/>
        <v>0</v>
      </c>
      <c r="K149" s="127" t="s">
        <v>1</v>
      </c>
      <c r="L149" s="31"/>
      <c r="M149" s="132" t="s">
        <v>1</v>
      </c>
      <c r="N149" s="133" t="s">
        <v>40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175</v>
      </c>
      <c r="AT149" s="136" t="s">
        <v>171</v>
      </c>
      <c r="AU149" s="136" t="s">
        <v>83</v>
      </c>
      <c r="AY149" s="16" t="s">
        <v>170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6" t="s">
        <v>83</v>
      </c>
      <c r="BK149" s="137">
        <f t="shared" si="19"/>
        <v>0</v>
      </c>
      <c r="BL149" s="16" t="s">
        <v>175</v>
      </c>
      <c r="BM149" s="136" t="s">
        <v>265</v>
      </c>
    </row>
    <row r="150" spans="2:65" s="10" customFormat="1" ht="25.9" customHeight="1">
      <c r="B150" s="115"/>
      <c r="D150" s="116" t="s">
        <v>74</v>
      </c>
      <c r="E150" s="117" t="s">
        <v>339</v>
      </c>
      <c r="F150" s="117" t="s">
        <v>1850</v>
      </c>
      <c r="I150" s="118"/>
      <c r="J150" s="119">
        <f>BK150</f>
        <v>0</v>
      </c>
      <c r="L150" s="115"/>
      <c r="M150" s="120"/>
      <c r="P150" s="121">
        <f>SUM(P151:P159)</f>
        <v>0</v>
      </c>
      <c r="R150" s="121">
        <f>SUM(R151:R159)</f>
        <v>0</v>
      </c>
      <c r="T150" s="122">
        <f>SUM(T151:T159)</f>
        <v>0</v>
      </c>
      <c r="AR150" s="116" t="s">
        <v>83</v>
      </c>
      <c r="AT150" s="123" t="s">
        <v>74</v>
      </c>
      <c r="AU150" s="123" t="s">
        <v>75</v>
      </c>
      <c r="AY150" s="116" t="s">
        <v>170</v>
      </c>
      <c r="BK150" s="124">
        <f>SUM(BK151:BK159)</f>
        <v>0</v>
      </c>
    </row>
    <row r="151" spans="2:65" s="1" customFormat="1" ht="21.75" customHeight="1">
      <c r="B151" s="31"/>
      <c r="C151" s="125" t="s">
        <v>266</v>
      </c>
      <c r="D151" s="125" t="s">
        <v>171</v>
      </c>
      <c r="E151" s="126" t="s">
        <v>1851</v>
      </c>
      <c r="F151" s="127" t="s">
        <v>1852</v>
      </c>
      <c r="G151" s="128" t="s">
        <v>178</v>
      </c>
      <c r="H151" s="129">
        <v>16</v>
      </c>
      <c r="I151" s="130"/>
      <c r="J151" s="131">
        <f t="shared" ref="J151:J159" si="20">ROUND(I151*H151,2)</f>
        <v>0</v>
      </c>
      <c r="K151" s="127" t="s">
        <v>1</v>
      </c>
      <c r="L151" s="31"/>
      <c r="M151" s="132" t="s">
        <v>1</v>
      </c>
      <c r="N151" s="133" t="s">
        <v>40</v>
      </c>
      <c r="P151" s="134">
        <f t="shared" ref="P151:P159" si="21">O151*H151</f>
        <v>0</v>
      </c>
      <c r="Q151" s="134">
        <v>0</v>
      </c>
      <c r="R151" s="134">
        <f t="shared" ref="R151:R159" si="22">Q151*H151</f>
        <v>0</v>
      </c>
      <c r="S151" s="134">
        <v>0</v>
      </c>
      <c r="T151" s="135">
        <f t="shared" ref="T151:T159" si="23">S151*H151</f>
        <v>0</v>
      </c>
      <c r="AR151" s="136" t="s">
        <v>175</v>
      </c>
      <c r="AT151" s="136" t="s">
        <v>171</v>
      </c>
      <c r="AU151" s="136" t="s">
        <v>83</v>
      </c>
      <c r="AY151" s="16" t="s">
        <v>170</v>
      </c>
      <c r="BE151" s="137">
        <f t="shared" ref="BE151:BE159" si="24">IF(N151="základní",J151,0)</f>
        <v>0</v>
      </c>
      <c r="BF151" s="137">
        <f t="shared" ref="BF151:BF159" si="25">IF(N151="snížená",J151,0)</f>
        <v>0</v>
      </c>
      <c r="BG151" s="137">
        <f t="shared" ref="BG151:BG159" si="26">IF(N151="zákl. přenesená",J151,0)</f>
        <v>0</v>
      </c>
      <c r="BH151" s="137">
        <f t="shared" ref="BH151:BH159" si="27">IF(N151="sníž. přenesená",J151,0)</f>
        <v>0</v>
      </c>
      <c r="BI151" s="137">
        <f t="shared" ref="BI151:BI159" si="28">IF(N151="nulová",J151,0)</f>
        <v>0</v>
      </c>
      <c r="BJ151" s="16" t="s">
        <v>83</v>
      </c>
      <c r="BK151" s="137">
        <f t="shared" ref="BK151:BK159" si="29">ROUND(I151*H151,2)</f>
        <v>0</v>
      </c>
      <c r="BL151" s="16" t="s">
        <v>175</v>
      </c>
      <c r="BM151" s="136" t="s">
        <v>269</v>
      </c>
    </row>
    <row r="152" spans="2:65" s="1" customFormat="1" ht="21.75" customHeight="1">
      <c r="B152" s="31"/>
      <c r="C152" s="125" t="s">
        <v>223</v>
      </c>
      <c r="D152" s="125" t="s">
        <v>171</v>
      </c>
      <c r="E152" s="126" t="s">
        <v>1853</v>
      </c>
      <c r="F152" s="127" t="s">
        <v>1854</v>
      </c>
      <c r="G152" s="128" t="s">
        <v>178</v>
      </c>
      <c r="H152" s="129">
        <v>5</v>
      </c>
      <c r="I152" s="130"/>
      <c r="J152" s="131">
        <f t="shared" si="20"/>
        <v>0</v>
      </c>
      <c r="K152" s="127" t="s">
        <v>1</v>
      </c>
      <c r="L152" s="31"/>
      <c r="M152" s="132" t="s">
        <v>1</v>
      </c>
      <c r="N152" s="133" t="s">
        <v>40</v>
      </c>
      <c r="P152" s="134">
        <f t="shared" si="21"/>
        <v>0</v>
      </c>
      <c r="Q152" s="134">
        <v>0</v>
      </c>
      <c r="R152" s="134">
        <f t="shared" si="22"/>
        <v>0</v>
      </c>
      <c r="S152" s="134">
        <v>0</v>
      </c>
      <c r="T152" s="135">
        <f t="shared" si="23"/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 t="shared" si="24"/>
        <v>0</v>
      </c>
      <c r="BF152" s="137">
        <f t="shared" si="25"/>
        <v>0</v>
      </c>
      <c r="BG152" s="137">
        <f t="shared" si="26"/>
        <v>0</v>
      </c>
      <c r="BH152" s="137">
        <f t="shared" si="27"/>
        <v>0</v>
      </c>
      <c r="BI152" s="137">
        <f t="shared" si="28"/>
        <v>0</v>
      </c>
      <c r="BJ152" s="16" t="s">
        <v>83</v>
      </c>
      <c r="BK152" s="137">
        <f t="shared" si="29"/>
        <v>0</v>
      </c>
      <c r="BL152" s="16" t="s">
        <v>175</v>
      </c>
      <c r="BM152" s="136" t="s">
        <v>270</v>
      </c>
    </row>
    <row r="153" spans="2:65" s="1" customFormat="1" ht="16.5" customHeight="1">
      <c r="B153" s="31"/>
      <c r="C153" s="125" t="s">
        <v>271</v>
      </c>
      <c r="D153" s="125" t="s">
        <v>171</v>
      </c>
      <c r="E153" s="126" t="s">
        <v>1855</v>
      </c>
      <c r="F153" s="127" t="s">
        <v>1856</v>
      </c>
      <c r="G153" s="128" t="s">
        <v>178</v>
      </c>
      <c r="H153" s="129">
        <v>96</v>
      </c>
      <c r="I153" s="130"/>
      <c r="J153" s="131">
        <f t="shared" si="20"/>
        <v>0</v>
      </c>
      <c r="K153" s="127" t="s">
        <v>1</v>
      </c>
      <c r="L153" s="31"/>
      <c r="M153" s="132" t="s">
        <v>1</v>
      </c>
      <c r="N153" s="133" t="s">
        <v>40</v>
      </c>
      <c r="P153" s="134">
        <f t="shared" si="21"/>
        <v>0</v>
      </c>
      <c r="Q153" s="134">
        <v>0</v>
      </c>
      <c r="R153" s="134">
        <f t="shared" si="22"/>
        <v>0</v>
      </c>
      <c r="S153" s="134">
        <v>0</v>
      </c>
      <c r="T153" s="135">
        <f t="shared" si="23"/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 t="shared" si="24"/>
        <v>0</v>
      </c>
      <c r="BF153" s="137">
        <f t="shared" si="25"/>
        <v>0</v>
      </c>
      <c r="BG153" s="137">
        <f t="shared" si="26"/>
        <v>0</v>
      </c>
      <c r="BH153" s="137">
        <f t="shared" si="27"/>
        <v>0</v>
      </c>
      <c r="BI153" s="137">
        <f t="shared" si="28"/>
        <v>0</v>
      </c>
      <c r="BJ153" s="16" t="s">
        <v>83</v>
      </c>
      <c r="BK153" s="137">
        <f t="shared" si="29"/>
        <v>0</v>
      </c>
      <c r="BL153" s="16" t="s">
        <v>175</v>
      </c>
      <c r="BM153" s="136" t="s">
        <v>275</v>
      </c>
    </row>
    <row r="154" spans="2:65" s="1" customFormat="1" ht="16.5" customHeight="1">
      <c r="B154" s="31"/>
      <c r="C154" s="125" t="s">
        <v>226</v>
      </c>
      <c r="D154" s="125" t="s">
        <v>171</v>
      </c>
      <c r="E154" s="126" t="s">
        <v>1857</v>
      </c>
      <c r="F154" s="127" t="s">
        <v>1858</v>
      </c>
      <c r="G154" s="128" t="s">
        <v>1475</v>
      </c>
      <c r="H154" s="129">
        <v>1</v>
      </c>
      <c r="I154" s="130"/>
      <c r="J154" s="131">
        <f t="shared" si="20"/>
        <v>0</v>
      </c>
      <c r="K154" s="127" t="s">
        <v>1</v>
      </c>
      <c r="L154" s="31"/>
      <c r="M154" s="132" t="s">
        <v>1</v>
      </c>
      <c r="N154" s="133" t="s">
        <v>40</v>
      </c>
      <c r="P154" s="134">
        <f t="shared" si="21"/>
        <v>0</v>
      </c>
      <c r="Q154" s="134">
        <v>0</v>
      </c>
      <c r="R154" s="134">
        <f t="shared" si="22"/>
        <v>0</v>
      </c>
      <c r="S154" s="134">
        <v>0</v>
      </c>
      <c r="T154" s="135">
        <f t="shared" si="23"/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 t="shared" si="24"/>
        <v>0</v>
      </c>
      <c r="BF154" s="137">
        <f t="shared" si="25"/>
        <v>0</v>
      </c>
      <c r="BG154" s="137">
        <f t="shared" si="26"/>
        <v>0</v>
      </c>
      <c r="BH154" s="137">
        <f t="shared" si="27"/>
        <v>0</v>
      </c>
      <c r="BI154" s="137">
        <f t="shared" si="28"/>
        <v>0</v>
      </c>
      <c r="BJ154" s="16" t="s">
        <v>83</v>
      </c>
      <c r="BK154" s="137">
        <f t="shared" si="29"/>
        <v>0</v>
      </c>
      <c r="BL154" s="16" t="s">
        <v>175</v>
      </c>
      <c r="BM154" s="136" t="s">
        <v>278</v>
      </c>
    </row>
    <row r="155" spans="2:65" s="1" customFormat="1" ht="16.5" customHeight="1">
      <c r="B155" s="31"/>
      <c r="C155" s="125" t="s">
        <v>279</v>
      </c>
      <c r="D155" s="125" t="s">
        <v>171</v>
      </c>
      <c r="E155" s="126" t="s">
        <v>1859</v>
      </c>
      <c r="F155" s="127" t="s">
        <v>1458</v>
      </c>
      <c r="G155" s="128" t="s">
        <v>178</v>
      </c>
      <c r="H155" s="129">
        <v>1</v>
      </c>
      <c r="I155" s="130"/>
      <c r="J155" s="131">
        <f t="shared" si="20"/>
        <v>0</v>
      </c>
      <c r="K155" s="127" t="s">
        <v>1</v>
      </c>
      <c r="L155" s="31"/>
      <c r="M155" s="132" t="s">
        <v>1</v>
      </c>
      <c r="N155" s="133" t="s">
        <v>40</v>
      </c>
      <c r="P155" s="134">
        <f t="shared" si="21"/>
        <v>0</v>
      </c>
      <c r="Q155" s="134">
        <v>0</v>
      </c>
      <c r="R155" s="134">
        <f t="shared" si="22"/>
        <v>0</v>
      </c>
      <c r="S155" s="134">
        <v>0</v>
      </c>
      <c r="T155" s="135">
        <f t="shared" si="23"/>
        <v>0</v>
      </c>
      <c r="AR155" s="136" t="s">
        <v>175</v>
      </c>
      <c r="AT155" s="136" t="s">
        <v>171</v>
      </c>
      <c r="AU155" s="136" t="s">
        <v>83</v>
      </c>
      <c r="AY155" s="16" t="s">
        <v>170</v>
      </c>
      <c r="BE155" s="137">
        <f t="shared" si="24"/>
        <v>0</v>
      </c>
      <c r="BF155" s="137">
        <f t="shared" si="25"/>
        <v>0</v>
      </c>
      <c r="BG155" s="137">
        <f t="shared" si="26"/>
        <v>0</v>
      </c>
      <c r="BH155" s="137">
        <f t="shared" si="27"/>
        <v>0</v>
      </c>
      <c r="BI155" s="137">
        <f t="shared" si="28"/>
        <v>0</v>
      </c>
      <c r="BJ155" s="16" t="s">
        <v>83</v>
      </c>
      <c r="BK155" s="137">
        <f t="shared" si="29"/>
        <v>0</v>
      </c>
      <c r="BL155" s="16" t="s">
        <v>175</v>
      </c>
      <c r="BM155" s="136" t="s">
        <v>282</v>
      </c>
    </row>
    <row r="156" spans="2:65" s="1" customFormat="1" ht="16.5" customHeight="1">
      <c r="B156" s="31"/>
      <c r="C156" s="125" t="s">
        <v>230</v>
      </c>
      <c r="D156" s="125" t="s">
        <v>171</v>
      </c>
      <c r="E156" s="126" t="s">
        <v>1860</v>
      </c>
      <c r="F156" s="127" t="s">
        <v>1861</v>
      </c>
      <c r="G156" s="128" t="s">
        <v>1822</v>
      </c>
      <c r="H156" s="129">
        <v>4</v>
      </c>
      <c r="I156" s="130"/>
      <c r="J156" s="131">
        <f t="shared" si="20"/>
        <v>0</v>
      </c>
      <c r="K156" s="127" t="s">
        <v>1</v>
      </c>
      <c r="L156" s="31"/>
      <c r="M156" s="132" t="s">
        <v>1</v>
      </c>
      <c r="N156" s="133" t="s">
        <v>40</v>
      </c>
      <c r="P156" s="134">
        <f t="shared" si="21"/>
        <v>0</v>
      </c>
      <c r="Q156" s="134">
        <v>0</v>
      </c>
      <c r="R156" s="134">
        <f t="shared" si="22"/>
        <v>0</v>
      </c>
      <c r="S156" s="134">
        <v>0</v>
      </c>
      <c r="T156" s="135">
        <f t="shared" si="23"/>
        <v>0</v>
      </c>
      <c r="AR156" s="136" t="s">
        <v>175</v>
      </c>
      <c r="AT156" s="136" t="s">
        <v>171</v>
      </c>
      <c r="AU156" s="136" t="s">
        <v>83</v>
      </c>
      <c r="AY156" s="16" t="s">
        <v>170</v>
      </c>
      <c r="BE156" s="137">
        <f t="shared" si="24"/>
        <v>0</v>
      </c>
      <c r="BF156" s="137">
        <f t="shared" si="25"/>
        <v>0</v>
      </c>
      <c r="BG156" s="137">
        <f t="shared" si="26"/>
        <v>0</v>
      </c>
      <c r="BH156" s="137">
        <f t="shared" si="27"/>
        <v>0</v>
      </c>
      <c r="BI156" s="137">
        <f t="shared" si="28"/>
        <v>0</v>
      </c>
      <c r="BJ156" s="16" t="s">
        <v>83</v>
      </c>
      <c r="BK156" s="137">
        <f t="shared" si="29"/>
        <v>0</v>
      </c>
      <c r="BL156" s="16" t="s">
        <v>175</v>
      </c>
      <c r="BM156" s="136" t="s">
        <v>283</v>
      </c>
    </row>
    <row r="157" spans="2:65" s="1" customFormat="1" ht="16.5" customHeight="1">
      <c r="B157" s="31"/>
      <c r="C157" s="125" t="s">
        <v>284</v>
      </c>
      <c r="D157" s="125" t="s">
        <v>171</v>
      </c>
      <c r="E157" s="126" t="s">
        <v>1862</v>
      </c>
      <c r="F157" s="127" t="s">
        <v>1863</v>
      </c>
      <c r="G157" s="128" t="s">
        <v>1475</v>
      </c>
      <c r="H157" s="129">
        <v>1</v>
      </c>
      <c r="I157" s="130"/>
      <c r="J157" s="131">
        <f t="shared" si="20"/>
        <v>0</v>
      </c>
      <c r="K157" s="127" t="s">
        <v>1</v>
      </c>
      <c r="L157" s="31"/>
      <c r="M157" s="132" t="s">
        <v>1</v>
      </c>
      <c r="N157" s="133" t="s">
        <v>40</v>
      </c>
      <c r="P157" s="134">
        <f t="shared" si="21"/>
        <v>0</v>
      </c>
      <c r="Q157" s="134">
        <v>0</v>
      </c>
      <c r="R157" s="134">
        <f t="shared" si="22"/>
        <v>0</v>
      </c>
      <c r="S157" s="134">
        <v>0</v>
      </c>
      <c r="T157" s="135">
        <f t="shared" si="23"/>
        <v>0</v>
      </c>
      <c r="AR157" s="136" t="s">
        <v>175</v>
      </c>
      <c r="AT157" s="136" t="s">
        <v>171</v>
      </c>
      <c r="AU157" s="136" t="s">
        <v>83</v>
      </c>
      <c r="AY157" s="16" t="s">
        <v>170</v>
      </c>
      <c r="BE157" s="137">
        <f t="shared" si="24"/>
        <v>0</v>
      </c>
      <c r="BF157" s="137">
        <f t="shared" si="25"/>
        <v>0</v>
      </c>
      <c r="BG157" s="137">
        <f t="shared" si="26"/>
        <v>0</v>
      </c>
      <c r="BH157" s="137">
        <f t="shared" si="27"/>
        <v>0</v>
      </c>
      <c r="BI157" s="137">
        <f t="shared" si="28"/>
        <v>0</v>
      </c>
      <c r="BJ157" s="16" t="s">
        <v>83</v>
      </c>
      <c r="BK157" s="137">
        <f t="shared" si="29"/>
        <v>0</v>
      </c>
      <c r="BL157" s="16" t="s">
        <v>175</v>
      </c>
      <c r="BM157" s="136" t="s">
        <v>287</v>
      </c>
    </row>
    <row r="158" spans="2:65" s="1" customFormat="1" ht="16.5" customHeight="1">
      <c r="B158" s="31"/>
      <c r="C158" s="125" t="s">
        <v>233</v>
      </c>
      <c r="D158" s="125" t="s">
        <v>171</v>
      </c>
      <c r="E158" s="126" t="s">
        <v>1864</v>
      </c>
      <c r="F158" s="127" t="s">
        <v>1865</v>
      </c>
      <c r="G158" s="128" t="s">
        <v>1475</v>
      </c>
      <c r="H158" s="129">
        <v>1</v>
      </c>
      <c r="I158" s="130"/>
      <c r="J158" s="131">
        <f t="shared" si="20"/>
        <v>0</v>
      </c>
      <c r="K158" s="127" t="s">
        <v>1</v>
      </c>
      <c r="L158" s="31"/>
      <c r="M158" s="132" t="s">
        <v>1</v>
      </c>
      <c r="N158" s="133" t="s">
        <v>40</v>
      </c>
      <c r="P158" s="134">
        <f t="shared" si="21"/>
        <v>0</v>
      </c>
      <c r="Q158" s="134">
        <v>0</v>
      </c>
      <c r="R158" s="134">
        <f t="shared" si="22"/>
        <v>0</v>
      </c>
      <c r="S158" s="134">
        <v>0</v>
      </c>
      <c r="T158" s="135">
        <f t="shared" si="23"/>
        <v>0</v>
      </c>
      <c r="AR158" s="136" t="s">
        <v>175</v>
      </c>
      <c r="AT158" s="136" t="s">
        <v>171</v>
      </c>
      <c r="AU158" s="136" t="s">
        <v>83</v>
      </c>
      <c r="AY158" s="16" t="s">
        <v>170</v>
      </c>
      <c r="BE158" s="137">
        <f t="shared" si="24"/>
        <v>0</v>
      </c>
      <c r="BF158" s="137">
        <f t="shared" si="25"/>
        <v>0</v>
      </c>
      <c r="BG158" s="137">
        <f t="shared" si="26"/>
        <v>0</v>
      </c>
      <c r="BH158" s="137">
        <f t="shared" si="27"/>
        <v>0</v>
      </c>
      <c r="BI158" s="137">
        <f t="shared" si="28"/>
        <v>0</v>
      </c>
      <c r="BJ158" s="16" t="s">
        <v>83</v>
      </c>
      <c r="BK158" s="137">
        <f t="shared" si="29"/>
        <v>0</v>
      </c>
      <c r="BL158" s="16" t="s">
        <v>175</v>
      </c>
      <c r="BM158" s="136" t="s">
        <v>290</v>
      </c>
    </row>
    <row r="159" spans="2:65" s="1" customFormat="1" ht="16.5" customHeight="1">
      <c r="B159" s="31"/>
      <c r="C159" s="125" t="s">
        <v>291</v>
      </c>
      <c r="D159" s="125" t="s">
        <v>171</v>
      </c>
      <c r="E159" s="126" t="s">
        <v>1866</v>
      </c>
      <c r="F159" s="127" t="s">
        <v>1867</v>
      </c>
      <c r="G159" s="128" t="s">
        <v>1475</v>
      </c>
      <c r="H159" s="129">
        <v>1</v>
      </c>
      <c r="I159" s="130"/>
      <c r="J159" s="131">
        <f t="shared" si="20"/>
        <v>0</v>
      </c>
      <c r="K159" s="127" t="s">
        <v>1</v>
      </c>
      <c r="L159" s="31"/>
      <c r="M159" s="138" t="s">
        <v>1</v>
      </c>
      <c r="N159" s="139" t="s">
        <v>40</v>
      </c>
      <c r="O159" s="140"/>
      <c r="P159" s="141">
        <f t="shared" si="21"/>
        <v>0</v>
      </c>
      <c r="Q159" s="141">
        <v>0</v>
      </c>
      <c r="R159" s="141">
        <f t="shared" si="22"/>
        <v>0</v>
      </c>
      <c r="S159" s="141">
        <v>0</v>
      </c>
      <c r="T159" s="142">
        <f t="shared" si="23"/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 t="shared" si="24"/>
        <v>0</v>
      </c>
      <c r="BF159" s="137">
        <f t="shared" si="25"/>
        <v>0</v>
      </c>
      <c r="BG159" s="137">
        <f t="shared" si="26"/>
        <v>0</v>
      </c>
      <c r="BH159" s="137">
        <f t="shared" si="27"/>
        <v>0</v>
      </c>
      <c r="BI159" s="137">
        <f t="shared" si="28"/>
        <v>0</v>
      </c>
      <c r="BJ159" s="16" t="s">
        <v>83</v>
      </c>
      <c r="BK159" s="137">
        <f t="shared" si="29"/>
        <v>0</v>
      </c>
      <c r="BL159" s="16" t="s">
        <v>175</v>
      </c>
      <c r="BM159" s="136" t="s">
        <v>294</v>
      </c>
    </row>
    <row r="160" spans="2:65" s="1" customFormat="1" ht="7" customHeight="1"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31"/>
    </row>
  </sheetData>
  <sheetProtection algorithmName="SHA-512" hashValue="8vJSn6G2CW+yXhGbDeG8Tp5I+JQrpe5L/azNsA+rHRbbRbGS07sjG+lAhIqflIC1XQnXlARrLQKCsiZbcV2Yjg==" saltValue="Ozgm9pmGNqd3XpsnvvGOD1qUGJiDzQP+4RAJZ4E5RJRAJq5MsH3PxwG+nl/sNcjp1Dk+rOniCpVAFhrxeGhwbA==" spinCount="100000" sheet="1" objects="1" scenarios="1" formatColumns="0" formatRows="0" autoFilter="0"/>
  <autoFilter ref="C118:K159" xr:uid="{00000000-0009-0000-0000-000010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17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132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1938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ROUND((SUM(BE120:BE216)),  2)</f>
        <v>0</v>
      </c>
      <c r="I33" s="91">
        <v>0.21</v>
      </c>
      <c r="J33" s="90">
        <f>ROUND(((SUM(BE120:BE216))*I33),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ROUND((SUM(BF120:BF216)),  2)</f>
        <v>0</v>
      </c>
      <c r="I34" s="91">
        <v>0.12</v>
      </c>
      <c r="J34" s="90">
        <f>ROUND(((SUM(BF120:BF216))*I34),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ROUND((SUM(BG120:BG216)),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ROUND((SUM(BH120:BH216)),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ROUND((SUM(BI120:BI216)),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017 - ÚPRAVA VSTUPNÍHO PODLAŽÍ OBJEKTU POLIKLINIKY V KARVINÉ - PZTS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J120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1939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5" customHeight="1">
      <c r="B98" s="103"/>
      <c r="D98" s="104" t="s">
        <v>1940</v>
      </c>
      <c r="E98" s="105"/>
      <c r="F98" s="105"/>
      <c r="G98" s="105"/>
      <c r="H98" s="105"/>
      <c r="I98" s="105"/>
      <c r="J98" s="106">
        <f>J177</f>
        <v>0</v>
      </c>
      <c r="L98" s="103"/>
    </row>
    <row r="99" spans="2:12" s="8" customFormat="1" ht="25" customHeight="1">
      <c r="B99" s="103"/>
      <c r="D99" s="104" t="s">
        <v>1941</v>
      </c>
      <c r="E99" s="105"/>
      <c r="F99" s="105"/>
      <c r="G99" s="105"/>
      <c r="H99" s="105"/>
      <c r="I99" s="105"/>
      <c r="J99" s="106">
        <f>J200</f>
        <v>0</v>
      </c>
      <c r="L99" s="103"/>
    </row>
    <row r="100" spans="2:12" s="8" customFormat="1" ht="25" customHeight="1">
      <c r="B100" s="103"/>
      <c r="D100" s="104" t="s">
        <v>1942</v>
      </c>
      <c r="E100" s="105"/>
      <c r="F100" s="105"/>
      <c r="G100" s="105"/>
      <c r="H100" s="105"/>
      <c r="I100" s="105"/>
      <c r="J100" s="106">
        <f>J209</f>
        <v>0</v>
      </c>
      <c r="L100" s="103"/>
    </row>
    <row r="101" spans="2:12" s="1" customFormat="1" ht="21.85" customHeight="1">
      <c r="B101" s="31"/>
      <c r="L101" s="31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5" customHeight="1">
      <c r="B107" s="31"/>
      <c r="C107" s="20" t="s">
        <v>155</v>
      </c>
      <c r="L107" s="31"/>
    </row>
    <row r="108" spans="2:12" s="1" customFormat="1" ht="7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7" t="str">
        <f>E7</f>
        <v>ÚPRAVA VSTUPNÍHO PODLAŽÍ a ÚPRRAVA SERVROVNY OBJEKTU POLIKLINIKY V KARVINÉ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142</v>
      </c>
      <c r="L111" s="31"/>
    </row>
    <row r="112" spans="2:12" s="1" customFormat="1" ht="30" customHeight="1">
      <c r="B112" s="31"/>
      <c r="E112" s="193" t="str">
        <f>E9</f>
        <v>017 - ÚPRAVA VSTUPNÍHO PODLAŽÍ OBJEKTU POLIKLINIKY V KARVINÉ - PZTS</v>
      </c>
      <c r="F112" s="229"/>
      <c r="G112" s="229"/>
      <c r="H112" s="229"/>
      <c r="L112" s="31"/>
    </row>
    <row r="113" spans="2:65" s="1" customFormat="1" ht="7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18. 2. 2024</v>
      </c>
      <c r="L114" s="31"/>
    </row>
    <row r="115" spans="2:65" s="1" customFormat="1" ht="7" customHeight="1">
      <c r="B115" s="31"/>
      <c r="L115" s="31"/>
    </row>
    <row r="116" spans="2:65" s="1" customFormat="1" ht="15.15" customHeight="1">
      <c r="B116" s="31"/>
      <c r="C116" s="26" t="s">
        <v>24</v>
      </c>
      <c r="F116" s="24" t="str">
        <f>E15</f>
        <v xml:space="preserve"> </v>
      </c>
      <c r="I116" s="26" t="s">
        <v>30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28</v>
      </c>
      <c r="F117" s="24" t="str">
        <f>IF(E18="","",E18)</f>
        <v>Vyplň údaj</v>
      </c>
      <c r="I117" s="26" t="s">
        <v>32</v>
      </c>
      <c r="J117" s="29" t="str">
        <f>E24</f>
        <v>Barbora Kyšková</v>
      </c>
      <c r="L117" s="31"/>
    </row>
    <row r="118" spans="2:65" s="1" customFormat="1" ht="10.3" customHeight="1">
      <c r="B118" s="31"/>
      <c r="L118" s="31"/>
    </row>
    <row r="119" spans="2:65" s="9" customFormat="1" ht="29.25" customHeight="1">
      <c r="B119" s="107"/>
      <c r="C119" s="108" t="s">
        <v>156</v>
      </c>
      <c r="D119" s="109" t="s">
        <v>60</v>
      </c>
      <c r="E119" s="109" t="s">
        <v>56</v>
      </c>
      <c r="F119" s="109" t="s">
        <v>57</v>
      </c>
      <c r="G119" s="109" t="s">
        <v>157</v>
      </c>
      <c r="H119" s="109" t="s">
        <v>158</v>
      </c>
      <c r="I119" s="109" t="s">
        <v>159</v>
      </c>
      <c r="J119" s="109" t="s">
        <v>146</v>
      </c>
      <c r="K119" s="110" t="s">
        <v>160</v>
      </c>
      <c r="L119" s="107"/>
      <c r="M119" s="58" t="s">
        <v>1</v>
      </c>
      <c r="N119" s="59" t="s">
        <v>39</v>
      </c>
      <c r="O119" s="59" t="s">
        <v>161</v>
      </c>
      <c r="P119" s="59" t="s">
        <v>162</v>
      </c>
      <c r="Q119" s="59" t="s">
        <v>163</v>
      </c>
      <c r="R119" s="59" t="s">
        <v>164</v>
      </c>
      <c r="S119" s="59" t="s">
        <v>165</v>
      </c>
      <c r="T119" s="60" t="s">
        <v>166</v>
      </c>
    </row>
    <row r="120" spans="2:65" s="1" customFormat="1" ht="22.8" customHeight="1">
      <c r="B120" s="31"/>
      <c r="C120" s="63" t="s">
        <v>167</v>
      </c>
      <c r="J120" s="111">
        <f>BK120</f>
        <v>0</v>
      </c>
      <c r="L120" s="31"/>
      <c r="M120" s="61"/>
      <c r="N120" s="52"/>
      <c r="O120" s="52"/>
      <c r="P120" s="112">
        <f>P121+P177+P200+P209</f>
        <v>0</v>
      </c>
      <c r="Q120" s="52"/>
      <c r="R120" s="112">
        <f>R121+R177+R200+R209</f>
        <v>0</v>
      </c>
      <c r="S120" s="52"/>
      <c r="T120" s="113">
        <f>T121+T177+T200+T209</f>
        <v>0</v>
      </c>
      <c r="AT120" s="16" t="s">
        <v>74</v>
      </c>
      <c r="AU120" s="16" t="s">
        <v>148</v>
      </c>
      <c r="BK120" s="114">
        <f>BK121+BK177+BK200+BK209</f>
        <v>0</v>
      </c>
    </row>
    <row r="121" spans="2:65" s="10" customFormat="1" ht="25.9" customHeight="1">
      <c r="B121" s="115"/>
      <c r="D121" s="116" t="s">
        <v>74</v>
      </c>
      <c r="E121" s="117" t="s">
        <v>168</v>
      </c>
      <c r="F121" s="117" t="s">
        <v>1943</v>
      </c>
      <c r="I121" s="118"/>
      <c r="J121" s="119">
        <f>BK121</f>
        <v>0</v>
      </c>
      <c r="L121" s="115"/>
      <c r="M121" s="120"/>
      <c r="P121" s="121">
        <f>SUM(P122:P176)</f>
        <v>0</v>
      </c>
      <c r="R121" s="121">
        <f>SUM(R122:R176)</f>
        <v>0</v>
      </c>
      <c r="T121" s="122">
        <f>SUM(T122:T176)</f>
        <v>0</v>
      </c>
      <c r="AR121" s="116" t="s">
        <v>83</v>
      </c>
      <c r="AT121" s="123" t="s">
        <v>74</v>
      </c>
      <c r="AU121" s="123" t="s">
        <v>75</v>
      </c>
      <c r="AY121" s="116" t="s">
        <v>170</v>
      </c>
      <c r="BK121" s="124">
        <f>SUM(BK122:BK176)</f>
        <v>0</v>
      </c>
    </row>
    <row r="122" spans="2:65" s="1" customFormat="1" ht="37.799999999999997" customHeight="1">
      <c r="B122" s="31"/>
      <c r="C122" s="125" t="s">
        <v>83</v>
      </c>
      <c r="D122" s="125" t="s">
        <v>171</v>
      </c>
      <c r="E122" s="126" t="s">
        <v>1944</v>
      </c>
      <c r="F122" s="127" t="s">
        <v>1945</v>
      </c>
      <c r="G122" s="128" t="s">
        <v>178</v>
      </c>
      <c r="H122" s="129">
        <v>1</v>
      </c>
      <c r="I122" s="130"/>
      <c r="J122" s="131">
        <f>ROUND(I122*H122,2)</f>
        <v>0</v>
      </c>
      <c r="K122" s="127" t="s">
        <v>1</v>
      </c>
      <c r="L122" s="31"/>
      <c r="M122" s="132" t="s">
        <v>1</v>
      </c>
      <c r="N122" s="133" t="s">
        <v>40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6" t="s">
        <v>83</v>
      </c>
      <c r="BK122" s="137">
        <f>ROUND(I122*H122,2)</f>
        <v>0</v>
      </c>
      <c r="BL122" s="16" t="s">
        <v>175</v>
      </c>
      <c r="BM122" s="136" t="s">
        <v>85</v>
      </c>
    </row>
    <row r="123" spans="2:65" s="12" customFormat="1" ht="10.199999999999999">
      <c r="B123" s="149"/>
      <c r="D123" s="150" t="s">
        <v>601</v>
      </c>
      <c r="E123" s="151" t="s">
        <v>1</v>
      </c>
      <c r="F123" s="152" t="s">
        <v>1781</v>
      </c>
      <c r="H123" s="153">
        <v>1</v>
      </c>
      <c r="I123" s="154"/>
      <c r="L123" s="149"/>
      <c r="M123" s="155"/>
      <c r="T123" s="156"/>
      <c r="AT123" s="151" t="s">
        <v>601</v>
      </c>
      <c r="AU123" s="151" t="s">
        <v>83</v>
      </c>
      <c r="AV123" s="12" t="s">
        <v>85</v>
      </c>
      <c r="AW123" s="12" t="s">
        <v>31</v>
      </c>
      <c r="AX123" s="12" t="s">
        <v>75</v>
      </c>
      <c r="AY123" s="151" t="s">
        <v>170</v>
      </c>
    </row>
    <row r="124" spans="2:65" s="14" customFormat="1" ht="10.199999999999999">
      <c r="B124" s="173"/>
      <c r="D124" s="150" t="s">
        <v>601</v>
      </c>
      <c r="E124" s="174" t="s">
        <v>1</v>
      </c>
      <c r="F124" s="175" t="s">
        <v>670</v>
      </c>
      <c r="H124" s="176">
        <v>1</v>
      </c>
      <c r="I124" s="177"/>
      <c r="L124" s="173"/>
      <c r="M124" s="178"/>
      <c r="T124" s="179"/>
      <c r="AT124" s="174" t="s">
        <v>601</v>
      </c>
      <c r="AU124" s="174" t="s">
        <v>83</v>
      </c>
      <c r="AV124" s="14" t="s">
        <v>175</v>
      </c>
      <c r="AW124" s="14" t="s">
        <v>31</v>
      </c>
      <c r="AX124" s="14" t="s">
        <v>83</v>
      </c>
      <c r="AY124" s="174" t="s">
        <v>170</v>
      </c>
    </row>
    <row r="125" spans="2:65" s="1" customFormat="1" ht="24.15" customHeight="1">
      <c r="B125" s="31"/>
      <c r="C125" s="125" t="s">
        <v>85</v>
      </c>
      <c r="D125" s="125" t="s">
        <v>171</v>
      </c>
      <c r="E125" s="126" t="s">
        <v>1946</v>
      </c>
      <c r="F125" s="127" t="s">
        <v>1947</v>
      </c>
      <c r="G125" s="128" t="s">
        <v>178</v>
      </c>
      <c r="H125" s="129">
        <v>1</v>
      </c>
      <c r="I125" s="130"/>
      <c r="J125" s="131">
        <f>ROUND(I125*H125,2)</f>
        <v>0</v>
      </c>
      <c r="K125" s="127" t="s">
        <v>1</v>
      </c>
      <c r="L125" s="31"/>
      <c r="M125" s="132" t="s">
        <v>1</v>
      </c>
      <c r="N125" s="133" t="s">
        <v>40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6" t="s">
        <v>83</v>
      </c>
      <c r="BK125" s="137">
        <f>ROUND(I125*H125,2)</f>
        <v>0</v>
      </c>
      <c r="BL125" s="16" t="s">
        <v>175</v>
      </c>
      <c r="BM125" s="136" t="s">
        <v>175</v>
      </c>
    </row>
    <row r="126" spans="2:65" s="12" customFormat="1" ht="10.199999999999999">
      <c r="B126" s="149"/>
      <c r="D126" s="150" t="s">
        <v>601</v>
      </c>
      <c r="E126" s="151" t="s">
        <v>1</v>
      </c>
      <c r="F126" s="152" t="s">
        <v>1781</v>
      </c>
      <c r="H126" s="153">
        <v>1</v>
      </c>
      <c r="I126" s="154"/>
      <c r="L126" s="149"/>
      <c r="M126" s="155"/>
      <c r="T126" s="156"/>
      <c r="AT126" s="151" t="s">
        <v>601</v>
      </c>
      <c r="AU126" s="151" t="s">
        <v>83</v>
      </c>
      <c r="AV126" s="12" t="s">
        <v>85</v>
      </c>
      <c r="AW126" s="12" t="s">
        <v>31</v>
      </c>
      <c r="AX126" s="12" t="s">
        <v>75</v>
      </c>
      <c r="AY126" s="151" t="s">
        <v>170</v>
      </c>
    </row>
    <row r="127" spans="2:65" s="14" customFormat="1" ht="10.199999999999999">
      <c r="B127" s="173"/>
      <c r="D127" s="150" t="s">
        <v>601</v>
      </c>
      <c r="E127" s="174" t="s">
        <v>1</v>
      </c>
      <c r="F127" s="175" t="s">
        <v>670</v>
      </c>
      <c r="H127" s="176">
        <v>1</v>
      </c>
      <c r="I127" s="177"/>
      <c r="L127" s="173"/>
      <c r="M127" s="178"/>
      <c r="T127" s="179"/>
      <c r="AT127" s="174" t="s">
        <v>601</v>
      </c>
      <c r="AU127" s="174" t="s">
        <v>83</v>
      </c>
      <c r="AV127" s="14" t="s">
        <v>175</v>
      </c>
      <c r="AW127" s="14" t="s">
        <v>31</v>
      </c>
      <c r="AX127" s="14" t="s">
        <v>83</v>
      </c>
      <c r="AY127" s="174" t="s">
        <v>170</v>
      </c>
    </row>
    <row r="128" spans="2:65" s="1" customFormat="1" ht="24.15" customHeight="1">
      <c r="B128" s="31"/>
      <c r="C128" s="125" t="s">
        <v>179</v>
      </c>
      <c r="D128" s="125" t="s">
        <v>171</v>
      </c>
      <c r="E128" s="126" t="s">
        <v>1948</v>
      </c>
      <c r="F128" s="127" t="s">
        <v>1949</v>
      </c>
      <c r="G128" s="128" t="s">
        <v>178</v>
      </c>
      <c r="H128" s="129">
        <v>1</v>
      </c>
      <c r="I128" s="130"/>
      <c r="J128" s="131">
        <f>ROUND(I128*H128,2)</f>
        <v>0</v>
      </c>
      <c r="K128" s="127" t="s">
        <v>1</v>
      </c>
      <c r="L128" s="31"/>
      <c r="M128" s="132" t="s">
        <v>1</v>
      </c>
      <c r="N128" s="133" t="s">
        <v>40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6" t="s">
        <v>83</v>
      </c>
      <c r="BK128" s="137">
        <f>ROUND(I128*H128,2)</f>
        <v>0</v>
      </c>
      <c r="BL128" s="16" t="s">
        <v>175</v>
      </c>
      <c r="BM128" s="136" t="s">
        <v>182</v>
      </c>
    </row>
    <row r="129" spans="2:65" s="12" customFormat="1" ht="10.199999999999999">
      <c r="B129" s="149"/>
      <c r="D129" s="150" t="s">
        <v>601</v>
      </c>
      <c r="E129" s="151" t="s">
        <v>1</v>
      </c>
      <c r="F129" s="152" t="s">
        <v>1781</v>
      </c>
      <c r="H129" s="153">
        <v>1</v>
      </c>
      <c r="I129" s="154"/>
      <c r="L129" s="149"/>
      <c r="M129" s="155"/>
      <c r="T129" s="156"/>
      <c r="AT129" s="151" t="s">
        <v>601</v>
      </c>
      <c r="AU129" s="151" t="s">
        <v>83</v>
      </c>
      <c r="AV129" s="12" t="s">
        <v>85</v>
      </c>
      <c r="AW129" s="12" t="s">
        <v>31</v>
      </c>
      <c r="AX129" s="12" t="s">
        <v>75</v>
      </c>
      <c r="AY129" s="151" t="s">
        <v>170</v>
      </c>
    </row>
    <row r="130" spans="2:65" s="14" customFormat="1" ht="10.199999999999999">
      <c r="B130" s="173"/>
      <c r="D130" s="150" t="s">
        <v>601</v>
      </c>
      <c r="E130" s="174" t="s">
        <v>1</v>
      </c>
      <c r="F130" s="175" t="s">
        <v>670</v>
      </c>
      <c r="H130" s="176">
        <v>1</v>
      </c>
      <c r="I130" s="177"/>
      <c r="L130" s="173"/>
      <c r="M130" s="178"/>
      <c r="T130" s="179"/>
      <c r="AT130" s="174" t="s">
        <v>601</v>
      </c>
      <c r="AU130" s="174" t="s">
        <v>83</v>
      </c>
      <c r="AV130" s="14" t="s">
        <v>175</v>
      </c>
      <c r="AW130" s="14" t="s">
        <v>31</v>
      </c>
      <c r="AX130" s="14" t="s">
        <v>83</v>
      </c>
      <c r="AY130" s="174" t="s">
        <v>170</v>
      </c>
    </row>
    <row r="131" spans="2:65" s="1" customFormat="1" ht="24.15" customHeight="1">
      <c r="B131" s="31"/>
      <c r="C131" s="125" t="s">
        <v>175</v>
      </c>
      <c r="D131" s="125" t="s">
        <v>171</v>
      </c>
      <c r="E131" s="126" t="s">
        <v>1950</v>
      </c>
      <c r="F131" s="127" t="s">
        <v>1951</v>
      </c>
      <c r="G131" s="128" t="s">
        <v>178</v>
      </c>
      <c r="H131" s="129">
        <v>1</v>
      </c>
      <c r="I131" s="130"/>
      <c r="J131" s="131">
        <f>ROUND(I131*H131,2)</f>
        <v>0</v>
      </c>
      <c r="K131" s="127" t="s">
        <v>1</v>
      </c>
      <c r="L131" s="31"/>
      <c r="M131" s="132" t="s">
        <v>1</v>
      </c>
      <c r="N131" s="133" t="s">
        <v>40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6" t="s">
        <v>83</v>
      </c>
      <c r="BK131" s="137">
        <f>ROUND(I131*H131,2)</f>
        <v>0</v>
      </c>
      <c r="BL131" s="16" t="s">
        <v>175</v>
      </c>
      <c r="BM131" s="136" t="s">
        <v>185</v>
      </c>
    </row>
    <row r="132" spans="2:65" s="12" customFormat="1" ht="10.199999999999999">
      <c r="B132" s="149"/>
      <c r="D132" s="150" t="s">
        <v>601</v>
      </c>
      <c r="E132" s="151" t="s">
        <v>1</v>
      </c>
      <c r="F132" s="152" t="s">
        <v>1781</v>
      </c>
      <c r="H132" s="153">
        <v>1</v>
      </c>
      <c r="I132" s="154"/>
      <c r="L132" s="149"/>
      <c r="M132" s="155"/>
      <c r="T132" s="156"/>
      <c r="AT132" s="151" t="s">
        <v>601</v>
      </c>
      <c r="AU132" s="151" t="s">
        <v>83</v>
      </c>
      <c r="AV132" s="12" t="s">
        <v>85</v>
      </c>
      <c r="AW132" s="12" t="s">
        <v>31</v>
      </c>
      <c r="AX132" s="12" t="s">
        <v>75</v>
      </c>
      <c r="AY132" s="151" t="s">
        <v>170</v>
      </c>
    </row>
    <row r="133" spans="2:65" s="14" customFormat="1" ht="10.199999999999999">
      <c r="B133" s="173"/>
      <c r="D133" s="150" t="s">
        <v>601</v>
      </c>
      <c r="E133" s="174" t="s">
        <v>1</v>
      </c>
      <c r="F133" s="175" t="s">
        <v>670</v>
      </c>
      <c r="H133" s="176">
        <v>1</v>
      </c>
      <c r="I133" s="177"/>
      <c r="L133" s="173"/>
      <c r="M133" s="178"/>
      <c r="T133" s="179"/>
      <c r="AT133" s="174" t="s">
        <v>601</v>
      </c>
      <c r="AU133" s="174" t="s">
        <v>83</v>
      </c>
      <c r="AV133" s="14" t="s">
        <v>175</v>
      </c>
      <c r="AW133" s="14" t="s">
        <v>31</v>
      </c>
      <c r="AX133" s="14" t="s">
        <v>83</v>
      </c>
      <c r="AY133" s="174" t="s">
        <v>170</v>
      </c>
    </row>
    <row r="134" spans="2:65" s="1" customFormat="1" ht="16.5" customHeight="1">
      <c r="B134" s="31"/>
      <c r="C134" s="125" t="s">
        <v>186</v>
      </c>
      <c r="D134" s="125" t="s">
        <v>171</v>
      </c>
      <c r="E134" s="126" t="s">
        <v>1952</v>
      </c>
      <c r="F134" s="127" t="s">
        <v>1953</v>
      </c>
      <c r="G134" s="128" t="s">
        <v>178</v>
      </c>
      <c r="H134" s="129">
        <v>2</v>
      </c>
      <c r="I134" s="130"/>
      <c r="J134" s="131">
        <f>ROUND(I134*H134,2)</f>
        <v>0</v>
      </c>
      <c r="K134" s="127" t="s">
        <v>1</v>
      </c>
      <c r="L134" s="31"/>
      <c r="M134" s="132" t="s">
        <v>1</v>
      </c>
      <c r="N134" s="133" t="s">
        <v>40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6" t="s">
        <v>83</v>
      </c>
      <c r="BK134" s="137">
        <f>ROUND(I134*H134,2)</f>
        <v>0</v>
      </c>
      <c r="BL134" s="16" t="s">
        <v>175</v>
      </c>
      <c r="BM134" s="136" t="s">
        <v>189</v>
      </c>
    </row>
    <row r="135" spans="2:65" s="12" customFormat="1" ht="20.399999999999999">
      <c r="B135" s="149"/>
      <c r="D135" s="150" t="s">
        <v>601</v>
      </c>
      <c r="E135" s="151" t="s">
        <v>1</v>
      </c>
      <c r="F135" s="152" t="s">
        <v>1954</v>
      </c>
      <c r="H135" s="153">
        <v>2</v>
      </c>
      <c r="I135" s="154"/>
      <c r="L135" s="149"/>
      <c r="M135" s="155"/>
      <c r="T135" s="156"/>
      <c r="AT135" s="151" t="s">
        <v>601</v>
      </c>
      <c r="AU135" s="151" t="s">
        <v>83</v>
      </c>
      <c r="AV135" s="12" t="s">
        <v>85</v>
      </c>
      <c r="AW135" s="12" t="s">
        <v>31</v>
      </c>
      <c r="AX135" s="12" t="s">
        <v>75</v>
      </c>
      <c r="AY135" s="151" t="s">
        <v>170</v>
      </c>
    </row>
    <row r="136" spans="2:65" s="14" customFormat="1" ht="10.199999999999999">
      <c r="B136" s="173"/>
      <c r="D136" s="150" t="s">
        <v>601</v>
      </c>
      <c r="E136" s="174" t="s">
        <v>1</v>
      </c>
      <c r="F136" s="175" t="s">
        <v>670</v>
      </c>
      <c r="H136" s="176">
        <v>2</v>
      </c>
      <c r="I136" s="177"/>
      <c r="L136" s="173"/>
      <c r="M136" s="178"/>
      <c r="T136" s="179"/>
      <c r="AT136" s="174" t="s">
        <v>601</v>
      </c>
      <c r="AU136" s="174" t="s">
        <v>83</v>
      </c>
      <c r="AV136" s="14" t="s">
        <v>175</v>
      </c>
      <c r="AW136" s="14" t="s">
        <v>31</v>
      </c>
      <c r="AX136" s="14" t="s">
        <v>83</v>
      </c>
      <c r="AY136" s="174" t="s">
        <v>170</v>
      </c>
    </row>
    <row r="137" spans="2:65" s="1" customFormat="1" ht="16.5" customHeight="1">
      <c r="B137" s="31"/>
      <c r="C137" s="125" t="s">
        <v>182</v>
      </c>
      <c r="D137" s="125" t="s">
        <v>171</v>
      </c>
      <c r="E137" s="126" t="s">
        <v>1955</v>
      </c>
      <c r="F137" s="127" t="s">
        <v>1956</v>
      </c>
      <c r="G137" s="128" t="s">
        <v>178</v>
      </c>
      <c r="H137" s="129">
        <v>2</v>
      </c>
      <c r="I137" s="130"/>
      <c r="J137" s="131">
        <f>ROUND(I137*H137,2)</f>
        <v>0</v>
      </c>
      <c r="K137" s="127" t="s">
        <v>1</v>
      </c>
      <c r="L137" s="31"/>
      <c r="M137" s="132" t="s">
        <v>1</v>
      </c>
      <c r="N137" s="133" t="s">
        <v>40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6" t="s">
        <v>83</v>
      </c>
      <c r="BK137" s="137">
        <f>ROUND(I137*H137,2)</f>
        <v>0</v>
      </c>
      <c r="BL137" s="16" t="s">
        <v>175</v>
      </c>
      <c r="BM137" s="136" t="s">
        <v>8</v>
      </c>
    </row>
    <row r="138" spans="2:65" s="12" customFormat="1" ht="10.199999999999999">
      <c r="B138" s="149"/>
      <c r="D138" s="150" t="s">
        <v>601</v>
      </c>
      <c r="E138" s="151" t="s">
        <v>1</v>
      </c>
      <c r="F138" s="152" t="s">
        <v>1957</v>
      </c>
      <c r="H138" s="153">
        <v>2</v>
      </c>
      <c r="I138" s="154"/>
      <c r="L138" s="149"/>
      <c r="M138" s="155"/>
      <c r="T138" s="156"/>
      <c r="AT138" s="151" t="s">
        <v>601</v>
      </c>
      <c r="AU138" s="151" t="s">
        <v>83</v>
      </c>
      <c r="AV138" s="12" t="s">
        <v>85</v>
      </c>
      <c r="AW138" s="12" t="s">
        <v>31</v>
      </c>
      <c r="AX138" s="12" t="s">
        <v>75</v>
      </c>
      <c r="AY138" s="151" t="s">
        <v>170</v>
      </c>
    </row>
    <row r="139" spans="2:65" s="14" customFormat="1" ht="10.199999999999999">
      <c r="B139" s="173"/>
      <c r="D139" s="150" t="s">
        <v>601</v>
      </c>
      <c r="E139" s="174" t="s">
        <v>1</v>
      </c>
      <c r="F139" s="175" t="s">
        <v>670</v>
      </c>
      <c r="H139" s="176">
        <v>2</v>
      </c>
      <c r="I139" s="177"/>
      <c r="L139" s="173"/>
      <c r="M139" s="178"/>
      <c r="T139" s="179"/>
      <c r="AT139" s="174" t="s">
        <v>601</v>
      </c>
      <c r="AU139" s="174" t="s">
        <v>83</v>
      </c>
      <c r="AV139" s="14" t="s">
        <v>175</v>
      </c>
      <c r="AW139" s="14" t="s">
        <v>31</v>
      </c>
      <c r="AX139" s="14" t="s">
        <v>83</v>
      </c>
      <c r="AY139" s="174" t="s">
        <v>170</v>
      </c>
    </row>
    <row r="140" spans="2:65" s="1" customFormat="1" ht="16.5" customHeight="1">
      <c r="B140" s="31"/>
      <c r="C140" s="125" t="s">
        <v>192</v>
      </c>
      <c r="D140" s="125" t="s">
        <v>171</v>
      </c>
      <c r="E140" s="126" t="s">
        <v>1958</v>
      </c>
      <c r="F140" s="127" t="s">
        <v>1959</v>
      </c>
      <c r="G140" s="128" t="s">
        <v>178</v>
      </c>
      <c r="H140" s="129">
        <v>2</v>
      </c>
      <c r="I140" s="130"/>
      <c r="J140" s="131">
        <f>ROUND(I140*H140,2)</f>
        <v>0</v>
      </c>
      <c r="K140" s="127" t="s">
        <v>1</v>
      </c>
      <c r="L140" s="31"/>
      <c r="M140" s="132" t="s">
        <v>1</v>
      </c>
      <c r="N140" s="133" t="s">
        <v>40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6" t="s">
        <v>83</v>
      </c>
      <c r="BK140" s="137">
        <f>ROUND(I140*H140,2)</f>
        <v>0</v>
      </c>
      <c r="BL140" s="16" t="s">
        <v>175</v>
      </c>
      <c r="BM140" s="136" t="s">
        <v>195</v>
      </c>
    </row>
    <row r="141" spans="2:65" s="12" customFormat="1" ht="20.399999999999999">
      <c r="B141" s="149"/>
      <c r="D141" s="150" t="s">
        <v>601</v>
      </c>
      <c r="E141" s="151" t="s">
        <v>1</v>
      </c>
      <c r="F141" s="152" t="s">
        <v>1960</v>
      </c>
      <c r="H141" s="153">
        <v>2</v>
      </c>
      <c r="I141" s="154"/>
      <c r="L141" s="149"/>
      <c r="M141" s="155"/>
      <c r="T141" s="156"/>
      <c r="AT141" s="151" t="s">
        <v>601</v>
      </c>
      <c r="AU141" s="151" t="s">
        <v>83</v>
      </c>
      <c r="AV141" s="12" t="s">
        <v>85</v>
      </c>
      <c r="AW141" s="12" t="s">
        <v>31</v>
      </c>
      <c r="AX141" s="12" t="s">
        <v>75</v>
      </c>
      <c r="AY141" s="151" t="s">
        <v>170</v>
      </c>
    </row>
    <row r="142" spans="2:65" s="14" customFormat="1" ht="10.199999999999999">
      <c r="B142" s="173"/>
      <c r="D142" s="150" t="s">
        <v>601</v>
      </c>
      <c r="E142" s="174" t="s">
        <v>1</v>
      </c>
      <c r="F142" s="175" t="s">
        <v>670</v>
      </c>
      <c r="H142" s="176">
        <v>2</v>
      </c>
      <c r="I142" s="177"/>
      <c r="L142" s="173"/>
      <c r="M142" s="178"/>
      <c r="T142" s="179"/>
      <c r="AT142" s="174" t="s">
        <v>601</v>
      </c>
      <c r="AU142" s="174" t="s">
        <v>83</v>
      </c>
      <c r="AV142" s="14" t="s">
        <v>175</v>
      </c>
      <c r="AW142" s="14" t="s">
        <v>31</v>
      </c>
      <c r="AX142" s="14" t="s">
        <v>83</v>
      </c>
      <c r="AY142" s="174" t="s">
        <v>170</v>
      </c>
    </row>
    <row r="143" spans="2:65" s="1" customFormat="1" ht="24.15" customHeight="1">
      <c r="B143" s="31"/>
      <c r="C143" s="125" t="s">
        <v>185</v>
      </c>
      <c r="D143" s="125" t="s">
        <v>171</v>
      </c>
      <c r="E143" s="126" t="s">
        <v>1961</v>
      </c>
      <c r="F143" s="127" t="s">
        <v>1962</v>
      </c>
      <c r="G143" s="128" t="s">
        <v>178</v>
      </c>
      <c r="H143" s="129">
        <v>3</v>
      </c>
      <c r="I143" s="130"/>
      <c r="J143" s="131">
        <f>ROUND(I143*H143,2)</f>
        <v>0</v>
      </c>
      <c r="K143" s="127" t="s">
        <v>1</v>
      </c>
      <c r="L143" s="31"/>
      <c r="M143" s="132" t="s">
        <v>1</v>
      </c>
      <c r="N143" s="133" t="s">
        <v>40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6" t="s">
        <v>83</v>
      </c>
      <c r="BK143" s="137">
        <f>ROUND(I143*H143,2)</f>
        <v>0</v>
      </c>
      <c r="BL143" s="16" t="s">
        <v>175</v>
      </c>
      <c r="BM143" s="136" t="s">
        <v>198</v>
      </c>
    </row>
    <row r="144" spans="2:65" s="1" customFormat="1" ht="16.5" customHeight="1">
      <c r="B144" s="31"/>
      <c r="C144" s="125" t="s">
        <v>199</v>
      </c>
      <c r="D144" s="125" t="s">
        <v>171</v>
      </c>
      <c r="E144" s="126" t="s">
        <v>1963</v>
      </c>
      <c r="F144" s="127" t="s">
        <v>1964</v>
      </c>
      <c r="G144" s="128" t="s">
        <v>178</v>
      </c>
      <c r="H144" s="129">
        <v>6</v>
      </c>
      <c r="I144" s="130"/>
      <c r="J144" s="131">
        <f>ROUND(I144*H144,2)</f>
        <v>0</v>
      </c>
      <c r="K144" s="127" t="s">
        <v>1</v>
      </c>
      <c r="L144" s="31"/>
      <c r="M144" s="132" t="s">
        <v>1</v>
      </c>
      <c r="N144" s="133" t="s">
        <v>40</v>
      </c>
      <c r="P144" s="134">
        <f>O144*H144</f>
        <v>0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AR144" s="136" t="s">
        <v>175</v>
      </c>
      <c r="AT144" s="136" t="s">
        <v>171</v>
      </c>
      <c r="AU144" s="136" t="s">
        <v>83</v>
      </c>
      <c r="AY144" s="16" t="s">
        <v>170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83</v>
      </c>
      <c r="BK144" s="137">
        <f>ROUND(I144*H144,2)</f>
        <v>0</v>
      </c>
      <c r="BL144" s="16" t="s">
        <v>175</v>
      </c>
      <c r="BM144" s="136" t="s">
        <v>202</v>
      </c>
    </row>
    <row r="145" spans="2:65" s="12" customFormat="1" ht="30.6">
      <c r="B145" s="149"/>
      <c r="D145" s="150" t="s">
        <v>601</v>
      </c>
      <c r="E145" s="151" t="s">
        <v>1</v>
      </c>
      <c r="F145" s="152" t="s">
        <v>1965</v>
      </c>
      <c r="H145" s="153">
        <v>6</v>
      </c>
      <c r="I145" s="154"/>
      <c r="L145" s="149"/>
      <c r="M145" s="155"/>
      <c r="T145" s="156"/>
      <c r="AT145" s="151" t="s">
        <v>601</v>
      </c>
      <c r="AU145" s="151" t="s">
        <v>83</v>
      </c>
      <c r="AV145" s="12" t="s">
        <v>85</v>
      </c>
      <c r="AW145" s="12" t="s">
        <v>31</v>
      </c>
      <c r="AX145" s="12" t="s">
        <v>75</v>
      </c>
      <c r="AY145" s="151" t="s">
        <v>170</v>
      </c>
    </row>
    <row r="146" spans="2:65" s="14" customFormat="1" ht="10.199999999999999">
      <c r="B146" s="173"/>
      <c r="D146" s="150" t="s">
        <v>601</v>
      </c>
      <c r="E146" s="174" t="s">
        <v>1</v>
      </c>
      <c r="F146" s="175" t="s">
        <v>670</v>
      </c>
      <c r="H146" s="176">
        <v>6</v>
      </c>
      <c r="I146" s="177"/>
      <c r="L146" s="173"/>
      <c r="M146" s="178"/>
      <c r="T146" s="179"/>
      <c r="AT146" s="174" t="s">
        <v>601</v>
      </c>
      <c r="AU146" s="174" t="s">
        <v>83</v>
      </c>
      <c r="AV146" s="14" t="s">
        <v>175</v>
      </c>
      <c r="AW146" s="14" t="s">
        <v>31</v>
      </c>
      <c r="AX146" s="14" t="s">
        <v>83</v>
      </c>
      <c r="AY146" s="174" t="s">
        <v>170</v>
      </c>
    </row>
    <row r="147" spans="2:65" s="1" customFormat="1" ht="16.5" customHeight="1">
      <c r="B147" s="31"/>
      <c r="C147" s="125" t="s">
        <v>189</v>
      </c>
      <c r="D147" s="125" t="s">
        <v>171</v>
      </c>
      <c r="E147" s="126" t="s">
        <v>1966</v>
      </c>
      <c r="F147" s="127" t="s">
        <v>1967</v>
      </c>
      <c r="G147" s="128" t="s">
        <v>178</v>
      </c>
      <c r="H147" s="129">
        <v>6</v>
      </c>
      <c r="I147" s="130"/>
      <c r="J147" s="131">
        <f>ROUND(I147*H147,2)</f>
        <v>0</v>
      </c>
      <c r="K147" s="127" t="s">
        <v>1</v>
      </c>
      <c r="L147" s="31"/>
      <c r="M147" s="132" t="s">
        <v>1</v>
      </c>
      <c r="N147" s="133" t="s">
        <v>40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175</v>
      </c>
      <c r="AT147" s="136" t="s">
        <v>171</v>
      </c>
      <c r="AU147" s="136" t="s">
        <v>83</v>
      </c>
      <c r="AY147" s="16" t="s">
        <v>170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6" t="s">
        <v>83</v>
      </c>
      <c r="BK147" s="137">
        <f>ROUND(I147*H147,2)</f>
        <v>0</v>
      </c>
      <c r="BL147" s="16" t="s">
        <v>175</v>
      </c>
      <c r="BM147" s="136" t="s">
        <v>205</v>
      </c>
    </row>
    <row r="148" spans="2:65" s="12" customFormat="1" ht="10.199999999999999">
      <c r="B148" s="149"/>
      <c r="D148" s="150" t="s">
        <v>601</v>
      </c>
      <c r="E148" s="151" t="s">
        <v>1</v>
      </c>
      <c r="F148" s="152" t="s">
        <v>1908</v>
      </c>
      <c r="H148" s="153">
        <v>6</v>
      </c>
      <c r="I148" s="154"/>
      <c r="L148" s="149"/>
      <c r="M148" s="155"/>
      <c r="T148" s="156"/>
      <c r="AT148" s="151" t="s">
        <v>601</v>
      </c>
      <c r="AU148" s="151" t="s">
        <v>83</v>
      </c>
      <c r="AV148" s="12" t="s">
        <v>85</v>
      </c>
      <c r="AW148" s="12" t="s">
        <v>31</v>
      </c>
      <c r="AX148" s="12" t="s">
        <v>75</v>
      </c>
      <c r="AY148" s="151" t="s">
        <v>170</v>
      </c>
    </row>
    <row r="149" spans="2:65" s="14" customFormat="1" ht="10.199999999999999">
      <c r="B149" s="173"/>
      <c r="D149" s="150" t="s">
        <v>601</v>
      </c>
      <c r="E149" s="174" t="s">
        <v>1</v>
      </c>
      <c r="F149" s="175" t="s">
        <v>670</v>
      </c>
      <c r="H149" s="176">
        <v>6</v>
      </c>
      <c r="I149" s="177"/>
      <c r="L149" s="173"/>
      <c r="M149" s="178"/>
      <c r="T149" s="179"/>
      <c r="AT149" s="174" t="s">
        <v>601</v>
      </c>
      <c r="AU149" s="174" t="s">
        <v>83</v>
      </c>
      <c r="AV149" s="14" t="s">
        <v>175</v>
      </c>
      <c r="AW149" s="14" t="s">
        <v>31</v>
      </c>
      <c r="AX149" s="14" t="s">
        <v>83</v>
      </c>
      <c r="AY149" s="174" t="s">
        <v>170</v>
      </c>
    </row>
    <row r="150" spans="2:65" s="1" customFormat="1" ht="24.15" customHeight="1">
      <c r="B150" s="31"/>
      <c r="C150" s="125" t="s">
        <v>206</v>
      </c>
      <c r="D150" s="125" t="s">
        <v>171</v>
      </c>
      <c r="E150" s="126" t="s">
        <v>1968</v>
      </c>
      <c r="F150" s="127" t="s">
        <v>1969</v>
      </c>
      <c r="G150" s="128" t="s">
        <v>178</v>
      </c>
      <c r="H150" s="129">
        <v>2</v>
      </c>
      <c r="I150" s="130"/>
      <c r="J150" s="131">
        <f>ROUND(I150*H150,2)</f>
        <v>0</v>
      </c>
      <c r="K150" s="127" t="s">
        <v>1</v>
      </c>
      <c r="L150" s="31"/>
      <c r="M150" s="132" t="s">
        <v>1</v>
      </c>
      <c r="N150" s="133" t="s">
        <v>40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175</v>
      </c>
      <c r="AT150" s="136" t="s">
        <v>171</v>
      </c>
      <c r="AU150" s="136" t="s">
        <v>83</v>
      </c>
      <c r="AY150" s="16" t="s">
        <v>170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83</v>
      </c>
      <c r="BK150" s="137">
        <f>ROUND(I150*H150,2)</f>
        <v>0</v>
      </c>
      <c r="BL150" s="16" t="s">
        <v>175</v>
      </c>
      <c r="BM150" s="136" t="s">
        <v>209</v>
      </c>
    </row>
    <row r="151" spans="2:65" s="12" customFormat="1" ht="10.199999999999999">
      <c r="B151" s="149"/>
      <c r="D151" s="150" t="s">
        <v>601</v>
      </c>
      <c r="E151" s="151" t="s">
        <v>1</v>
      </c>
      <c r="F151" s="152" t="s">
        <v>1812</v>
      </c>
      <c r="H151" s="153">
        <v>2</v>
      </c>
      <c r="I151" s="154"/>
      <c r="L151" s="149"/>
      <c r="M151" s="155"/>
      <c r="T151" s="156"/>
      <c r="AT151" s="151" t="s">
        <v>601</v>
      </c>
      <c r="AU151" s="151" t="s">
        <v>83</v>
      </c>
      <c r="AV151" s="12" t="s">
        <v>85</v>
      </c>
      <c r="AW151" s="12" t="s">
        <v>31</v>
      </c>
      <c r="AX151" s="12" t="s">
        <v>75</v>
      </c>
      <c r="AY151" s="151" t="s">
        <v>170</v>
      </c>
    </row>
    <row r="152" spans="2:65" s="14" customFormat="1" ht="10.199999999999999">
      <c r="B152" s="173"/>
      <c r="D152" s="150" t="s">
        <v>601</v>
      </c>
      <c r="E152" s="174" t="s">
        <v>1</v>
      </c>
      <c r="F152" s="175" t="s">
        <v>670</v>
      </c>
      <c r="H152" s="176">
        <v>2</v>
      </c>
      <c r="I152" s="177"/>
      <c r="L152" s="173"/>
      <c r="M152" s="178"/>
      <c r="T152" s="179"/>
      <c r="AT152" s="174" t="s">
        <v>601</v>
      </c>
      <c r="AU152" s="174" t="s">
        <v>83</v>
      </c>
      <c r="AV152" s="14" t="s">
        <v>175</v>
      </c>
      <c r="AW152" s="14" t="s">
        <v>31</v>
      </c>
      <c r="AX152" s="14" t="s">
        <v>83</v>
      </c>
      <c r="AY152" s="174" t="s">
        <v>170</v>
      </c>
    </row>
    <row r="153" spans="2:65" s="1" customFormat="1" ht="24.15" customHeight="1">
      <c r="B153" s="31"/>
      <c r="C153" s="125" t="s">
        <v>8</v>
      </c>
      <c r="D153" s="125" t="s">
        <v>171</v>
      </c>
      <c r="E153" s="126" t="s">
        <v>1970</v>
      </c>
      <c r="F153" s="127" t="s">
        <v>1971</v>
      </c>
      <c r="G153" s="128" t="s">
        <v>178</v>
      </c>
      <c r="H153" s="129">
        <v>1</v>
      </c>
      <c r="I153" s="130"/>
      <c r="J153" s="131">
        <f>ROUND(I153*H153,2)</f>
        <v>0</v>
      </c>
      <c r="K153" s="127" t="s">
        <v>1</v>
      </c>
      <c r="L153" s="31"/>
      <c r="M153" s="132" t="s">
        <v>1</v>
      </c>
      <c r="N153" s="133" t="s">
        <v>40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83</v>
      </c>
      <c r="BK153" s="137">
        <f>ROUND(I153*H153,2)</f>
        <v>0</v>
      </c>
      <c r="BL153" s="16" t="s">
        <v>175</v>
      </c>
      <c r="BM153" s="136" t="s">
        <v>212</v>
      </c>
    </row>
    <row r="154" spans="2:65" s="12" customFormat="1" ht="10.199999999999999">
      <c r="B154" s="149"/>
      <c r="D154" s="150" t="s">
        <v>601</v>
      </c>
      <c r="E154" s="151" t="s">
        <v>1</v>
      </c>
      <c r="F154" s="152" t="s">
        <v>1781</v>
      </c>
      <c r="H154" s="153">
        <v>1</v>
      </c>
      <c r="I154" s="154"/>
      <c r="L154" s="149"/>
      <c r="M154" s="155"/>
      <c r="T154" s="156"/>
      <c r="AT154" s="151" t="s">
        <v>601</v>
      </c>
      <c r="AU154" s="151" t="s">
        <v>83</v>
      </c>
      <c r="AV154" s="12" t="s">
        <v>85</v>
      </c>
      <c r="AW154" s="12" t="s">
        <v>31</v>
      </c>
      <c r="AX154" s="12" t="s">
        <v>75</v>
      </c>
      <c r="AY154" s="151" t="s">
        <v>170</v>
      </c>
    </row>
    <row r="155" spans="2:65" s="14" customFormat="1" ht="10.199999999999999">
      <c r="B155" s="173"/>
      <c r="D155" s="150" t="s">
        <v>601</v>
      </c>
      <c r="E155" s="174" t="s">
        <v>1</v>
      </c>
      <c r="F155" s="175" t="s">
        <v>670</v>
      </c>
      <c r="H155" s="176">
        <v>1</v>
      </c>
      <c r="I155" s="177"/>
      <c r="L155" s="173"/>
      <c r="M155" s="178"/>
      <c r="T155" s="179"/>
      <c r="AT155" s="174" t="s">
        <v>601</v>
      </c>
      <c r="AU155" s="174" t="s">
        <v>83</v>
      </c>
      <c r="AV155" s="14" t="s">
        <v>175</v>
      </c>
      <c r="AW155" s="14" t="s">
        <v>31</v>
      </c>
      <c r="AX155" s="14" t="s">
        <v>83</v>
      </c>
      <c r="AY155" s="174" t="s">
        <v>170</v>
      </c>
    </row>
    <row r="156" spans="2:65" s="1" customFormat="1" ht="24.15" customHeight="1">
      <c r="B156" s="31"/>
      <c r="C156" s="125" t="s">
        <v>213</v>
      </c>
      <c r="D156" s="125" t="s">
        <v>171</v>
      </c>
      <c r="E156" s="126" t="s">
        <v>1972</v>
      </c>
      <c r="F156" s="127" t="s">
        <v>1973</v>
      </c>
      <c r="G156" s="128" t="s">
        <v>178</v>
      </c>
      <c r="H156" s="129">
        <v>1</v>
      </c>
      <c r="I156" s="130"/>
      <c r="J156" s="131">
        <f>ROUND(I156*H156,2)</f>
        <v>0</v>
      </c>
      <c r="K156" s="127" t="s">
        <v>1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175</v>
      </c>
      <c r="AT156" s="136" t="s">
        <v>171</v>
      </c>
      <c r="AU156" s="136" t="s">
        <v>83</v>
      </c>
      <c r="AY156" s="16" t="s">
        <v>170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83</v>
      </c>
      <c r="BK156" s="137">
        <f>ROUND(I156*H156,2)</f>
        <v>0</v>
      </c>
      <c r="BL156" s="16" t="s">
        <v>175</v>
      </c>
      <c r="BM156" s="136" t="s">
        <v>216</v>
      </c>
    </row>
    <row r="157" spans="2:65" s="12" customFormat="1" ht="10.199999999999999">
      <c r="B157" s="149"/>
      <c r="D157" s="150" t="s">
        <v>601</v>
      </c>
      <c r="E157" s="151" t="s">
        <v>1</v>
      </c>
      <c r="F157" s="152" t="s">
        <v>1781</v>
      </c>
      <c r="H157" s="153">
        <v>1</v>
      </c>
      <c r="I157" s="154"/>
      <c r="L157" s="149"/>
      <c r="M157" s="155"/>
      <c r="T157" s="156"/>
      <c r="AT157" s="151" t="s">
        <v>601</v>
      </c>
      <c r="AU157" s="151" t="s">
        <v>83</v>
      </c>
      <c r="AV157" s="12" t="s">
        <v>85</v>
      </c>
      <c r="AW157" s="12" t="s">
        <v>31</v>
      </c>
      <c r="AX157" s="12" t="s">
        <v>75</v>
      </c>
      <c r="AY157" s="151" t="s">
        <v>170</v>
      </c>
    </row>
    <row r="158" spans="2:65" s="14" customFormat="1" ht="10.199999999999999">
      <c r="B158" s="173"/>
      <c r="D158" s="150" t="s">
        <v>601</v>
      </c>
      <c r="E158" s="174" t="s">
        <v>1</v>
      </c>
      <c r="F158" s="175" t="s">
        <v>670</v>
      </c>
      <c r="H158" s="176">
        <v>1</v>
      </c>
      <c r="I158" s="177"/>
      <c r="L158" s="173"/>
      <c r="M158" s="178"/>
      <c r="T158" s="179"/>
      <c r="AT158" s="174" t="s">
        <v>601</v>
      </c>
      <c r="AU158" s="174" t="s">
        <v>83</v>
      </c>
      <c r="AV158" s="14" t="s">
        <v>175</v>
      </c>
      <c r="AW158" s="14" t="s">
        <v>31</v>
      </c>
      <c r="AX158" s="14" t="s">
        <v>83</v>
      </c>
      <c r="AY158" s="174" t="s">
        <v>170</v>
      </c>
    </row>
    <row r="159" spans="2:65" s="1" customFormat="1" ht="24.15" customHeight="1">
      <c r="B159" s="31"/>
      <c r="C159" s="125" t="s">
        <v>195</v>
      </c>
      <c r="D159" s="125" t="s">
        <v>171</v>
      </c>
      <c r="E159" s="126" t="s">
        <v>1974</v>
      </c>
      <c r="F159" s="127" t="s">
        <v>1975</v>
      </c>
      <c r="G159" s="128" t="s">
        <v>178</v>
      </c>
      <c r="H159" s="129">
        <v>2</v>
      </c>
      <c r="I159" s="130"/>
      <c r="J159" s="131">
        <f>ROUND(I159*H159,2)</f>
        <v>0</v>
      </c>
      <c r="K159" s="127" t="s">
        <v>1</v>
      </c>
      <c r="L159" s="31"/>
      <c r="M159" s="132" t="s">
        <v>1</v>
      </c>
      <c r="N159" s="133" t="s">
        <v>40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6" t="s">
        <v>83</v>
      </c>
      <c r="BK159" s="137">
        <f>ROUND(I159*H159,2)</f>
        <v>0</v>
      </c>
      <c r="BL159" s="16" t="s">
        <v>175</v>
      </c>
      <c r="BM159" s="136" t="s">
        <v>219</v>
      </c>
    </row>
    <row r="160" spans="2:65" s="12" customFormat="1" ht="10.199999999999999">
      <c r="B160" s="149"/>
      <c r="D160" s="150" t="s">
        <v>601</v>
      </c>
      <c r="E160" s="151" t="s">
        <v>1</v>
      </c>
      <c r="F160" s="152" t="s">
        <v>1812</v>
      </c>
      <c r="H160" s="153">
        <v>2</v>
      </c>
      <c r="I160" s="154"/>
      <c r="L160" s="149"/>
      <c r="M160" s="155"/>
      <c r="T160" s="156"/>
      <c r="AT160" s="151" t="s">
        <v>601</v>
      </c>
      <c r="AU160" s="151" t="s">
        <v>83</v>
      </c>
      <c r="AV160" s="12" t="s">
        <v>85</v>
      </c>
      <c r="AW160" s="12" t="s">
        <v>31</v>
      </c>
      <c r="AX160" s="12" t="s">
        <v>75</v>
      </c>
      <c r="AY160" s="151" t="s">
        <v>170</v>
      </c>
    </row>
    <row r="161" spans="2:65" s="14" customFormat="1" ht="10.199999999999999">
      <c r="B161" s="173"/>
      <c r="D161" s="150" t="s">
        <v>601</v>
      </c>
      <c r="E161" s="174" t="s">
        <v>1</v>
      </c>
      <c r="F161" s="175" t="s">
        <v>670</v>
      </c>
      <c r="H161" s="176">
        <v>2</v>
      </c>
      <c r="I161" s="177"/>
      <c r="L161" s="173"/>
      <c r="M161" s="178"/>
      <c r="T161" s="179"/>
      <c r="AT161" s="174" t="s">
        <v>601</v>
      </c>
      <c r="AU161" s="174" t="s">
        <v>83</v>
      </c>
      <c r="AV161" s="14" t="s">
        <v>175</v>
      </c>
      <c r="AW161" s="14" t="s">
        <v>31</v>
      </c>
      <c r="AX161" s="14" t="s">
        <v>83</v>
      </c>
      <c r="AY161" s="174" t="s">
        <v>170</v>
      </c>
    </row>
    <row r="162" spans="2:65" s="1" customFormat="1" ht="24.15" customHeight="1">
      <c r="B162" s="31"/>
      <c r="C162" s="125" t="s">
        <v>220</v>
      </c>
      <c r="D162" s="125" t="s">
        <v>171</v>
      </c>
      <c r="E162" s="126" t="s">
        <v>1976</v>
      </c>
      <c r="F162" s="127" t="s">
        <v>1977</v>
      </c>
      <c r="G162" s="128" t="s">
        <v>178</v>
      </c>
      <c r="H162" s="129">
        <v>4</v>
      </c>
      <c r="I162" s="130"/>
      <c r="J162" s="131">
        <f>ROUND(I162*H162,2)</f>
        <v>0</v>
      </c>
      <c r="K162" s="127" t="s">
        <v>1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175</v>
      </c>
      <c r="AT162" s="136" t="s">
        <v>171</v>
      </c>
      <c r="AU162" s="136" t="s">
        <v>83</v>
      </c>
      <c r="AY162" s="16" t="s">
        <v>170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83</v>
      </c>
      <c r="BK162" s="137">
        <f>ROUND(I162*H162,2)</f>
        <v>0</v>
      </c>
      <c r="BL162" s="16" t="s">
        <v>175</v>
      </c>
      <c r="BM162" s="136" t="s">
        <v>223</v>
      </c>
    </row>
    <row r="163" spans="2:65" s="12" customFormat="1" ht="10.199999999999999">
      <c r="B163" s="149"/>
      <c r="D163" s="150" t="s">
        <v>601</v>
      </c>
      <c r="E163" s="151" t="s">
        <v>1</v>
      </c>
      <c r="F163" s="152" t="s">
        <v>1845</v>
      </c>
      <c r="H163" s="153">
        <v>4</v>
      </c>
      <c r="I163" s="154"/>
      <c r="L163" s="149"/>
      <c r="M163" s="155"/>
      <c r="T163" s="156"/>
      <c r="AT163" s="151" t="s">
        <v>601</v>
      </c>
      <c r="AU163" s="151" t="s">
        <v>83</v>
      </c>
      <c r="AV163" s="12" t="s">
        <v>85</v>
      </c>
      <c r="AW163" s="12" t="s">
        <v>31</v>
      </c>
      <c r="AX163" s="12" t="s">
        <v>75</v>
      </c>
      <c r="AY163" s="151" t="s">
        <v>170</v>
      </c>
    </row>
    <row r="164" spans="2:65" s="14" customFormat="1" ht="10.199999999999999">
      <c r="B164" s="173"/>
      <c r="D164" s="150" t="s">
        <v>601</v>
      </c>
      <c r="E164" s="174" t="s">
        <v>1</v>
      </c>
      <c r="F164" s="175" t="s">
        <v>670</v>
      </c>
      <c r="H164" s="176">
        <v>4</v>
      </c>
      <c r="I164" s="177"/>
      <c r="L164" s="173"/>
      <c r="M164" s="178"/>
      <c r="T164" s="179"/>
      <c r="AT164" s="174" t="s">
        <v>601</v>
      </c>
      <c r="AU164" s="174" t="s">
        <v>83</v>
      </c>
      <c r="AV164" s="14" t="s">
        <v>175</v>
      </c>
      <c r="AW164" s="14" t="s">
        <v>31</v>
      </c>
      <c r="AX164" s="14" t="s">
        <v>83</v>
      </c>
      <c r="AY164" s="174" t="s">
        <v>170</v>
      </c>
    </row>
    <row r="165" spans="2:65" s="1" customFormat="1" ht="16.5" customHeight="1">
      <c r="B165" s="31"/>
      <c r="C165" s="125" t="s">
        <v>198</v>
      </c>
      <c r="D165" s="125" t="s">
        <v>171</v>
      </c>
      <c r="E165" s="126" t="s">
        <v>1978</v>
      </c>
      <c r="F165" s="127" t="s">
        <v>1979</v>
      </c>
      <c r="G165" s="128" t="s">
        <v>178</v>
      </c>
      <c r="H165" s="129">
        <v>2</v>
      </c>
      <c r="I165" s="130"/>
      <c r="J165" s="131">
        <f>ROUND(I165*H165,2)</f>
        <v>0</v>
      </c>
      <c r="K165" s="127" t="s">
        <v>1</v>
      </c>
      <c r="L165" s="31"/>
      <c r="M165" s="132" t="s">
        <v>1</v>
      </c>
      <c r="N165" s="133" t="s">
        <v>40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175</v>
      </c>
      <c r="AT165" s="136" t="s">
        <v>171</v>
      </c>
      <c r="AU165" s="136" t="s">
        <v>83</v>
      </c>
      <c r="AY165" s="16" t="s">
        <v>170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6" t="s">
        <v>83</v>
      </c>
      <c r="BK165" s="137">
        <f>ROUND(I165*H165,2)</f>
        <v>0</v>
      </c>
      <c r="BL165" s="16" t="s">
        <v>175</v>
      </c>
      <c r="BM165" s="136" t="s">
        <v>226</v>
      </c>
    </row>
    <row r="166" spans="2:65" s="12" customFormat="1" ht="10.199999999999999">
      <c r="B166" s="149"/>
      <c r="D166" s="150" t="s">
        <v>601</v>
      </c>
      <c r="E166" s="151" t="s">
        <v>1</v>
      </c>
      <c r="F166" s="152" t="s">
        <v>1812</v>
      </c>
      <c r="H166" s="153">
        <v>2</v>
      </c>
      <c r="I166" s="154"/>
      <c r="L166" s="149"/>
      <c r="M166" s="155"/>
      <c r="T166" s="156"/>
      <c r="AT166" s="151" t="s">
        <v>601</v>
      </c>
      <c r="AU166" s="151" t="s">
        <v>83</v>
      </c>
      <c r="AV166" s="12" t="s">
        <v>85</v>
      </c>
      <c r="AW166" s="12" t="s">
        <v>31</v>
      </c>
      <c r="AX166" s="12" t="s">
        <v>75</v>
      </c>
      <c r="AY166" s="151" t="s">
        <v>170</v>
      </c>
    </row>
    <row r="167" spans="2:65" s="14" customFormat="1" ht="10.199999999999999">
      <c r="B167" s="173"/>
      <c r="D167" s="150" t="s">
        <v>601</v>
      </c>
      <c r="E167" s="174" t="s">
        <v>1</v>
      </c>
      <c r="F167" s="175" t="s">
        <v>670</v>
      </c>
      <c r="H167" s="176">
        <v>2</v>
      </c>
      <c r="I167" s="177"/>
      <c r="L167" s="173"/>
      <c r="M167" s="178"/>
      <c r="T167" s="179"/>
      <c r="AT167" s="174" t="s">
        <v>601</v>
      </c>
      <c r="AU167" s="174" t="s">
        <v>83</v>
      </c>
      <c r="AV167" s="14" t="s">
        <v>175</v>
      </c>
      <c r="AW167" s="14" t="s">
        <v>31</v>
      </c>
      <c r="AX167" s="14" t="s">
        <v>83</v>
      </c>
      <c r="AY167" s="174" t="s">
        <v>170</v>
      </c>
    </row>
    <row r="168" spans="2:65" s="1" customFormat="1" ht="16.5" customHeight="1">
      <c r="B168" s="31"/>
      <c r="C168" s="125" t="s">
        <v>227</v>
      </c>
      <c r="D168" s="125" t="s">
        <v>171</v>
      </c>
      <c r="E168" s="126" t="s">
        <v>1980</v>
      </c>
      <c r="F168" s="127" t="s">
        <v>1981</v>
      </c>
      <c r="G168" s="128" t="s">
        <v>178</v>
      </c>
      <c r="H168" s="129">
        <v>10</v>
      </c>
      <c r="I168" s="130"/>
      <c r="J168" s="131">
        <f>ROUND(I168*H168,2)</f>
        <v>0</v>
      </c>
      <c r="K168" s="127" t="s">
        <v>1</v>
      </c>
      <c r="L168" s="31"/>
      <c r="M168" s="132" t="s">
        <v>1</v>
      </c>
      <c r="N168" s="133" t="s">
        <v>40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175</v>
      </c>
      <c r="AT168" s="136" t="s">
        <v>171</v>
      </c>
      <c r="AU168" s="136" t="s">
        <v>83</v>
      </c>
      <c r="AY168" s="16" t="s">
        <v>170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83</v>
      </c>
      <c r="BK168" s="137">
        <f>ROUND(I168*H168,2)</f>
        <v>0</v>
      </c>
      <c r="BL168" s="16" t="s">
        <v>175</v>
      </c>
      <c r="BM168" s="136" t="s">
        <v>230</v>
      </c>
    </row>
    <row r="169" spans="2:65" s="12" customFormat="1" ht="10.199999999999999">
      <c r="B169" s="149"/>
      <c r="D169" s="150" t="s">
        <v>601</v>
      </c>
      <c r="E169" s="151" t="s">
        <v>1</v>
      </c>
      <c r="F169" s="152" t="s">
        <v>1815</v>
      </c>
      <c r="H169" s="153">
        <v>10</v>
      </c>
      <c r="I169" s="154"/>
      <c r="L169" s="149"/>
      <c r="M169" s="155"/>
      <c r="T169" s="156"/>
      <c r="AT169" s="151" t="s">
        <v>601</v>
      </c>
      <c r="AU169" s="151" t="s">
        <v>83</v>
      </c>
      <c r="AV169" s="12" t="s">
        <v>85</v>
      </c>
      <c r="AW169" s="12" t="s">
        <v>31</v>
      </c>
      <c r="AX169" s="12" t="s">
        <v>75</v>
      </c>
      <c r="AY169" s="151" t="s">
        <v>170</v>
      </c>
    </row>
    <row r="170" spans="2:65" s="14" customFormat="1" ht="10.199999999999999">
      <c r="B170" s="173"/>
      <c r="D170" s="150" t="s">
        <v>601</v>
      </c>
      <c r="E170" s="174" t="s">
        <v>1</v>
      </c>
      <c r="F170" s="175" t="s">
        <v>670</v>
      </c>
      <c r="H170" s="176">
        <v>10</v>
      </c>
      <c r="I170" s="177"/>
      <c r="L170" s="173"/>
      <c r="M170" s="178"/>
      <c r="T170" s="179"/>
      <c r="AT170" s="174" t="s">
        <v>601</v>
      </c>
      <c r="AU170" s="174" t="s">
        <v>83</v>
      </c>
      <c r="AV170" s="14" t="s">
        <v>175</v>
      </c>
      <c r="AW170" s="14" t="s">
        <v>31</v>
      </c>
      <c r="AX170" s="14" t="s">
        <v>83</v>
      </c>
      <c r="AY170" s="174" t="s">
        <v>170</v>
      </c>
    </row>
    <row r="171" spans="2:65" s="1" customFormat="1" ht="16.5" customHeight="1">
      <c r="B171" s="31"/>
      <c r="C171" s="125" t="s">
        <v>202</v>
      </c>
      <c r="D171" s="125" t="s">
        <v>171</v>
      </c>
      <c r="E171" s="126" t="s">
        <v>1982</v>
      </c>
      <c r="F171" s="127" t="s">
        <v>1819</v>
      </c>
      <c r="G171" s="128" t="s">
        <v>1475</v>
      </c>
      <c r="H171" s="129">
        <v>1</v>
      </c>
      <c r="I171" s="130"/>
      <c r="J171" s="131">
        <f>ROUND(I171*H171,2)</f>
        <v>0</v>
      </c>
      <c r="K171" s="127" t="s">
        <v>1</v>
      </c>
      <c r="L171" s="31"/>
      <c r="M171" s="132" t="s">
        <v>1</v>
      </c>
      <c r="N171" s="133" t="s">
        <v>40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175</v>
      </c>
      <c r="AT171" s="136" t="s">
        <v>171</v>
      </c>
      <c r="AU171" s="136" t="s">
        <v>83</v>
      </c>
      <c r="AY171" s="16" t="s">
        <v>170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6" t="s">
        <v>83</v>
      </c>
      <c r="BK171" s="137">
        <f>ROUND(I171*H171,2)</f>
        <v>0</v>
      </c>
      <c r="BL171" s="16" t="s">
        <v>175</v>
      </c>
      <c r="BM171" s="136" t="s">
        <v>233</v>
      </c>
    </row>
    <row r="172" spans="2:65" s="12" customFormat="1" ht="10.199999999999999">
      <c r="B172" s="149"/>
      <c r="D172" s="150" t="s">
        <v>601</v>
      </c>
      <c r="E172" s="151" t="s">
        <v>1</v>
      </c>
      <c r="F172" s="152" t="s">
        <v>1781</v>
      </c>
      <c r="H172" s="153">
        <v>1</v>
      </c>
      <c r="I172" s="154"/>
      <c r="L172" s="149"/>
      <c r="M172" s="155"/>
      <c r="T172" s="156"/>
      <c r="AT172" s="151" t="s">
        <v>601</v>
      </c>
      <c r="AU172" s="151" t="s">
        <v>83</v>
      </c>
      <c r="AV172" s="12" t="s">
        <v>85</v>
      </c>
      <c r="AW172" s="12" t="s">
        <v>31</v>
      </c>
      <c r="AX172" s="12" t="s">
        <v>75</v>
      </c>
      <c r="AY172" s="151" t="s">
        <v>170</v>
      </c>
    </row>
    <row r="173" spans="2:65" s="14" customFormat="1" ht="10.199999999999999">
      <c r="B173" s="173"/>
      <c r="D173" s="150" t="s">
        <v>601</v>
      </c>
      <c r="E173" s="174" t="s">
        <v>1</v>
      </c>
      <c r="F173" s="175" t="s">
        <v>670</v>
      </c>
      <c r="H173" s="176">
        <v>1</v>
      </c>
      <c r="I173" s="177"/>
      <c r="L173" s="173"/>
      <c r="M173" s="178"/>
      <c r="T173" s="179"/>
      <c r="AT173" s="174" t="s">
        <v>601</v>
      </c>
      <c r="AU173" s="174" t="s">
        <v>83</v>
      </c>
      <c r="AV173" s="14" t="s">
        <v>175</v>
      </c>
      <c r="AW173" s="14" t="s">
        <v>31</v>
      </c>
      <c r="AX173" s="14" t="s">
        <v>83</v>
      </c>
      <c r="AY173" s="174" t="s">
        <v>170</v>
      </c>
    </row>
    <row r="174" spans="2:65" s="1" customFormat="1" ht="16.5" customHeight="1">
      <c r="B174" s="31"/>
      <c r="C174" s="125" t="s">
        <v>234</v>
      </c>
      <c r="D174" s="125" t="s">
        <v>171</v>
      </c>
      <c r="E174" s="126" t="s">
        <v>1983</v>
      </c>
      <c r="F174" s="127" t="s">
        <v>1984</v>
      </c>
      <c r="G174" s="128" t="s">
        <v>1822</v>
      </c>
      <c r="H174" s="129">
        <v>2</v>
      </c>
      <c r="I174" s="130"/>
      <c r="J174" s="131">
        <f>ROUND(I174*H174,2)</f>
        <v>0</v>
      </c>
      <c r="K174" s="127" t="s">
        <v>1</v>
      </c>
      <c r="L174" s="31"/>
      <c r="M174" s="132" t="s">
        <v>1</v>
      </c>
      <c r="N174" s="133" t="s">
        <v>40</v>
      </c>
      <c r="P174" s="134">
        <f>O174*H174</f>
        <v>0</v>
      </c>
      <c r="Q174" s="134">
        <v>0</v>
      </c>
      <c r="R174" s="134">
        <f>Q174*H174</f>
        <v>0</v>
      </c>
      <c r="S174" s="134">
        <v>0</v>
      </c>
      <c r="T174" s="135">
        <f>S174*H174</f>
        <v>0</v>
      </c>
      <c r="AR174" s="136" t="s">
        <v>175</v>
      </c>
      <c r="AT174" s="136" t="s">
        <v>171</v>
      </c>
      <c r="AU174" s="136" t="s">
        <v>83</v>
      </c>
      <c r="AY174" s="16" t="s">
        <v>170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83</v>
      </c>
      <c r="BK174" s="137">
        <f>ROUND(I174*H174,2)</f>
        <v>0</v>
      </c>
      <c r="BL174" s="16" t="s">
        <v>175</v>
      </c>
      <c r="BM174" s="136" t="s">
        <v>237</v>
      </c>
    </row>
    <row r="175" spans="2:65" s="12" customFormat="1" ht="10.199999999999999">
      <c r="B175" s="149"/>
      <c r="D175" s="150" t="s">
        <v>601</v>
      </c>
      <c r="E175" s="151" t="s">
        <v>1</v>
      </c>
      <c r="F175" s="152" t="s">
        <v>1812</v>
      </c>
      <c r="H175" s="153">
        <v>2</v>
      </c>
      <c r="I175" s="154"/>
      <c r="L175" s="149"/>
      <c r="M175" s="155"/>
      <c r="T175" s="156"/>
      <c r="AT175" s="151" t="s">
        <v>601</v>
      </c>
      <c r="AU175" s="151" t="s">
        <v>83</v>
      </c>
      <c r="AV175" s="12" t="s">
        <v>85</v>
      </c>
      <c r="AW175" s="12" t="s">
        <v>31</v>
      </c>
      <c r="AX175" s="12" t="s">
        <v>75</v>
      </c>
      <c r="AY175" s="151" t="s">
        <v>170</v>
      </c>
    </row>
    <row r="176" spans="2:65" s="14" customFormat="1" ht="10.199999999999999">
      <c r="B176" s="173"/>
      <c r="D176" s="150" t="s">
        <v>601</v>
      </c>
      <c r="E176" s="174" t="s">
        <v>1</v>
      </c>
      <c r="F176" s="175" t="s">
        <v>670</v>
      </c>
      <c r="H176" s="176">
        <v>2</v>
      </c>
      <c r="I176" s="177"/>
      <c r="L176" s="173"/>
      <c r="M176" s="178"/>
      <c r="T176" s="179"/>
      <c r="AT176" s="174" t="s">
        <v>601</v>
      </c>
      <c r="AU176" s="174" t="s">
        <v>83</v>
      </c>
      <c r="AV176" s="14" t="s">
        <v>175</v>
      </c>
      <c r="AW176" s="14" t="s">
        <v>31</v>
      </c>
      <c r="AX176" s="14" t="s">
        <v>83</v>
      </c>
      <c r="AY176" s="174" t="s">
        <v>170</v>
      </c>
    </row>
    <row r="177" spans="2:65" s="10" customFormat="1" ht="25.9" customHeight="1">
      <c r="B177" s="115"/>
      <c r="D177" s="116" t="s">
        <v>74</v>
      </c>
      <c r="E177" s="117" t="s">
        <v>320</v>
      </c>
      <c r="F177" s="117" t="s">
        <v>1985</v>
      </c>
      <c r="I177" s="118"/>
      <c r="J177" s="119">
        <f>BK177</f>
        <v>0</v>
      </c>
      <c r="L177" s="115"/>
      <c r="M177" s="120"/>
      <c r="P177" s="121">
        <f>SUM(P178:P199)</f>
        <v>0</v>
      </c>
      <c r="R177" s="121">
        <f>SUM(R178:R199)</f>
        <v>0</v>
      </c>
      <c r="T177" s="122">
        <f>SUM(T178:T199)</f>
        <v>0</v>
      </c>
      <c r="AR177" s="116" t="s">
        <v>83</v>
      </c>
      <c r="AT177" s="123" t="s">
        <v>74</v>
      </c>
      <c r="AU177" s="123" t="s">
        <v>75</v>
      </c>
      <c r="AY177" s="116" t="s">
        <v>170</v>
      </c>
      <c r="BK177" s="124">
        <f>SUM(BK178:BK199)</f>
        <v>0</v>
      </c>
    </row>
    <row r="178" spans="2:65" s="1" customFormat="1" ht="49.05" customHeight="1">
      <c r="B178" s="31"/>
      <c r="C178" s="125" t="s">
        <v>205</v>
      </c>
      <c r="D178" s="125" t="s">
        <v>171</v>
      </c>
      <c r="E178" s="126" t="s">
        <v>1986</v>
      </c>
      <c r="F178" s="127" t="s">
        <v>1987</v>
      </c>
      <c r="G178" s="128" t="s">
        <v>178</v>
      </c>
      <c r="H178" s="129">
        <v>3</v>
      </c>
      <c r="I178" s="130"/>
      <c r="J178" s="131">
        <f>ROUND(I178*H178,2)</f>
        <v>0</v>
      </c>
      <c r="K178" s="127" t="s">
        <v>1</v>
      </c>
      <c r="L178" s="31"/>
      <c r="M178" s="132" t="s">
        <v>1</v>
      </c>
      <c r="N178" s="133" t="s">
        <v>40</v>
      </c>
      <c r="P178" s="134">
        <f>O178*H178</f>
        <v>0</v>
      </c>
      <c r="Q178" s="134">
        <v>0</v>
      </c>
      <c r="R178" s="134">
        <f>Q178*H178</f>
        <v>0</v>
      </c>
      <c r="S178" s="134">
        <v>0</v>
      </c>
      <c r="T178" s="135">
        <f>S178*H178</f>
        <v>0</v>
      </c>
      <c r="AR178" s="136" t="s">
        <v>175</v>
      </c>
      <c r="AT178" s="136" t="s">
        <v>171</v>
      </c>
      <c r="AU178" s="136" t="s">
        <v>83</v>
      </c>
      <c r="AY178" s="16" t="s">
        <v>170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83</v>
      </c>
      <c r="BK178" s="137">
        <f>ROUND(I178*H178,2)</f>
        <v>0</v>
      </c>
      <c r="BL178" s="16" t="s">
        <v>175</v>
      </c>
      <c r="BM178" s="136" t="s">
        <v>240</v>
      </c>
    </row>
    <row r="179" spans="2:65" s="12" customFormat="1" ht="10.199999999999999">
      <c r="B179" s="149"/>
      <c r="D179" s="150" t="s">
        <v>601</v>
      </c>
      <c r="E179" s="151" t="s">
        <v>1</v>
      </c>
      <c r="F179" s="152" t="s">
        <v>1786</v>
      </c>
      <c r="H179" s="153">
        <v>3</v>
      </c>
      <c r="I179" s="154"/>
      <c r="L179" s="149"/>
      <c r="M179" s="155"/>
      <c r="T179" s="156"/>
      <c r="AT179" s="151" t="s">
        <v>601</v>
      </c>
      <c r="AU179" s="151" t="s">
        <v>83</v>
      </c>
      <c r="AV179" s="12" t="s">
        <v>85</v>
      </c>
      <c r="AW179" s="12" t="s">
        <v>31</v>
      </c>
      <c r="AX179" s="12" t="s">
        <v>75</v>
      </c>
      <c r="AY179" s="151" t="s">
        <v>170</v>
      </c>
    </row>
    <row r="180" spans="2:65" s="14" customFormat="1" ht="10.199999999999999">
      <c r="B180" s="173"/>
      <c r="D180" s="150" t="s">
        <v>601</v>
      </c>
      <c r="E180" s="174" t="s">
        <v>1</v>
      </c>
      <c r="F180" s="175" t="s">
        <v>670</v>
      </c>
      <c r="H180" s="176">
        <v>3</v>
      </c>
      <c r="I180" s="177"/>
      <c r="L180" s="173"/>
      <c r="M180" s="178"/>
      <c r="T180" s="179"/>
      <c r="AT180" s="174" t="s">
        <v>601</v>
      </c>
      <c r="AU180" s="174" t="s">
        <v>83</v>
      </c>
      <c r="AV180" s="14" t="s">
        <v>175</v>
      </c>
      <c r="AW180" s="14" t="s">
        <v>31</v>
      </c>
      <c r="AX180" s="14" t="s">
        <v>83</v>
      </c>
      <c r="AY180" s="174" t="s">
        <v>170</v>
      </c>
    </row>
    <row r="181" spans="2:65" s="1" customFormat="1" ht="66.75" customHeight="1">
      <c r="B181" s="31"/>
      <c r="C181" s="125" t="s">
        <v>7</v>
      </c>
      <c r="D181" s="125" t="s">
        <v>171</v>
      </c>
      <c r="E181" s="126" t="s">
        <v>1988</v>
      </c>
      <c r="F181" s="127" t="s">
        <v>1989</v>
      </c>
      <c r="G181" s="128" t="s">
        <v>178</v>
      </c>
      <c r="H181" s="129">
        <v>3</v>
      </c>
      <c r="I181" s="130"/>
      <c r="J181" s="131">
        <f>ROUND(I181*H181,2)</f>
        <v>0</v>
      </c>
      <c r="K181" s="127" t="s">
        <v>1</v>
      </c>
      <c r="L181" s="31"/>
      <c r="M181" s="132" t="s">
        <v>1</v>
      </c>
      <c r="N181" s="133" t="s">
        <v>40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175</v>
      </c>
      <c r="AT181" s="136" t="s">
        <v>171</v>
      </c>
      <c r="AU181" s="136" t="s">
        <v>83</v>
      </c>
      <c r="AY181" s="16" t="s">
        <v>170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83</v>
      </c>
      <c r="BK181" s="137">
        <f>ROUND(I181*H181,2)</f>
        <v>0</v>
      </c>
      <c r="BL181" s="16" t="s">
        <v>175</v>
      </c>
      <c r="BM181" s="136" t="s">
        <v>243</v>
      </c>
    </row>
    <row r="182" spans="2:65" s="12" customFormat="1" ht="10.199999999999999">
      <c r="B182" s="149"/>
      <c r="D182" s="150" t="s">
        <v>601</v>
      </c>
      <c r="E182" s="151" t="s">
        <v>1</v>
      </c>
      <c r="F182" s="152" t="s">
        <v>1786</v>
      </c>
      <c r="H182" s="153">
        <v>3</v>
      </c>
      <c r="I182" s="154"/>
      <c r="L182" s="149"/>
      <c r="M182" s="155"/>
      <c r="T182" s="156"/>
      <c r="AT182" s="151" t="s">
        <v>601</v>
      </c>
      <c r="AU182" s="151" t="s">
        <v>83</v>
      </c>
      <c r="AV182" s="12" t="s">
        <v>85</v>
      </c>
      <c r="AW182" s="12" t="s">
        <v>31</v>
      </c>
      <c r="AX182" s="12" t="s">
        <v>75</v>
      </c>
      <c r="AY182" s="151" t="s">
        <v>170</v>
      </c>
    </row>
    <row r="183" spans="2:65" s="14" customFormat="1" ht="10.199999999999999">
      <c r="B183" s="173"/>
      <c r="D183" s="150" t="s">
        <v>601</v>
      </c>
      <c r="E183" s="174" t="s">
        <v>1</v>
      </c>
      <c r="F183" s="175" t="s">
        <v>670</v>
      </c>
      <c r="H183" s="176">
        <v>3</v>
      </c>
      <c r="I183" s="177"/>
      <c r="L183" s="173"/>
      <c r="M183" s="178"/>
      <c r="T183" s="179"/>
      <c r="AT183" s="174" t="s">
        <v>601</v>
      </c>
      <c r="AU183" s="174" t="s">
        <v>83</v>
      </c>
      <c r="AV183" s="14" t="s">
        <v>175</v>
      </c>
      <c r="AW183" s="14" t="s">
        <v>31</v>
      </c>
      <c r="AX183" s="14" t="s">
        <v>83</v>
      </c>
      <c r="AY183" s="174" t="s">
        <v>170</v>
      </c>
    </row>
    <row r="184" spans="2:65" s="1" customFormat="1" ht="24.15" customHeight="1">
      <c r="B184" s="31"/>
      <c r="C184" s="125" t="s">
        <v>209</v>
      </c>
      <c r="D184" s="125" t="s">
        <v>171</v>
      </c>
      <c r="E184" s="126" t="s">
        <v>1990</v>
      </c>
      <c r="F184" s="127" t="s">
        <v>1991</v>
      </c>
      <c r="G184" s="128" t="s">
        <v>178</v>
      </c>
      <c r="H184" s="129">
        <v>1</v>
      </c>
      <c r="I184" s="130"/>
      <c r="J184" s="131">
        <f>ROUND(I184*H184,2)</f>
        <v>0</v>
      </c>
      <c r="K184" s="127" t="s">
        <v>1</v>
      </c>
      <c r="L184" s="31"/>
      <c r="M184" s="132" t="s">
        <v>1</v>
      </c>
      <c r="N184" s="133" t="s">
        <v>40</v>
      </c>
      <c r="P184" s="134">
        <f>O184*H184</f>
        <v>0</v>
      </c>
      <c r="Q184" s="134">
        <v>0</v>
      </c>
      <c r="R184" s="134">
        <f>Q184*H184</f>
        <v>0</v>
      </c>
      <c r="S184" s="134">
        <v>0</v>
      </c>
      <c r="T184" s="135">
        <f>S184*H184</f>
        <v>0</v>
      </c>
      <c r="AR184" s="136" t="s">
        <v>175</v>
      </c>
      <c r="AT184" s="136" t="s">
        <v>171</v>
      </c>
      <c r="AU184" s="136" t="s">
        <v>83</v>
      </c>
      <c r="AY184" s="16" t="s">
        <v>170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6" t="s">
        <v>83</v>
      </c>
      <c r="BK184" s="137">
        <f>ROUND(I184*H184,2)</f>
        <v>0</v>
      </c>
      <c r="BL184" s="16" t="s">
        <v>175</v>
      </c>
      <c r="BM184" s="136" t="s">
        <v>246</v>
      </c>
    </row>
    <row r="185" spans="2:65" s="12" customFormat="1" ht="10.199999999999999">
      <c r="B185" s="149"/>
      <c r="D185" s="150" t="s">
        <v>601</v>
      </c>
      <c r="E185" s="151" t="s">
        <v>1</v>
      </c>
      <c r="F185" s="152" t="s">
        <v>1992</v>
      </c>
      <c r="H185" s="153">
        <v>1</v>
      </c>
      <c r="I185" s="154"/>
      <c r="L185" s="149"/>
      <c r="M185" s="155"/>
      <c r="T185" s="156"/>
      <c r="AT185" s="151" t="s">
        <v>601</v>
      </c>
      <c r="AU185" s="151" t="s">
        <v>83</v>
      </c>
      <c r="AV185" s="12" t="s">
        <v>85</v>
      </c>
      <c r="AW185" s="12" t="s">
        <v>31</v>
      </c>
      <c r="AX185" s="12" t="s">
        <v>75</v>
      </c>
      <c r="AY185" s="151" t="s">
        <v>170</v>
      </c>
    </row>
    <row r="186" spans="2:65" s="14" customFormat="1" ht="10.199999999999999">
      <c r="B186" s="173"/>
      <c r="D186" s="150" t="s">
        <v>601</v>
      </c>
      <c r="E186" s="174" t="s">
        <v>1</v>
      </c>
      <c r="F186" s="175" t="s">
        <v>670</v>
      </c>
      <c r="H186" s="176">
        <v>1</v>
      </c>
      <c r="I186" s="177"/>
      <c r="L186" s="173"/>
      <c r="M186" s="178"/>
      <c r="T186" s="179"/>
      <c r="AT186" s="174" t="s">
        <v>601</v>
      </c>
      <c r="AU186" s="174" t="s">
        <v>83</v>
      </c>
      <c r="AV186" s="14" t="s">
        <v>175</v>
      </c>
      <c r="AW186" s="14" t="s">
        <v>31</v>
      </c>
      <c r="AX186" s="14" t="s">
        <v>83</v>
      </c>
      <c r="AY186" s="174" t="s">
        <v>170</v>
      </c>
    </row>
    <row r="187" spans="2:65" s="1" customFormat="1" ht="16.5" customHeight="1">
      <c r="B187" s="31"/>
      <c r="C187" s="125" t="s">
        <v>247</v>
      </c>
      <c r="D187" s="125" t="s">
        <v>171</v>
      </c>
      <c r="E187" s="126" t="s">
        <v>1963</v>
      </c>
      <c r="F187" s="127" t="s">
        <v>1964</v>
      </c>
      <c r="G187" s="128" t="s">
        <v>178</v>
      </c>
      <c r="H187" s="129">
        <v>1</v>
      </c>
      <c r="I187" s="130"/>
      <c r="J187" s="131">
        <f>ROUND(I187*H187,2)</f>
        <v>0</v>
      </c>
      <c r="K187" s="127" t="s">
        <v>1</v>
      </c>
      <c r="L187" s="31"/>
      <c r="M187" s="132" t="s">
        <v>1</v>
      </c>
      <c r="N187" s="133" t="s">
        <v>40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175</v>
      </c>
      <c r="AT187" s="136" t="s">
        <v>171</v>
      </c>
      <c r="AU187" s="136" t="s">
        <v>83</v>
      </c>
      <c r="AY187" s="16" t="s">
        <v>170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83</v>
      </c>
      <c r="BK187" s="137">
        <f>ROUND(I187*H187,2)</f>
        <v>0</v>
      </c>
      <c r="BL187" s="16" t="s">
        <v>175</v>
      </c>
      <c r="BM187" s="136" t="s">
        <v>250</v>
      </c>
    </row>
    <row r="188" spans="2:65" s="12" customFormat="1" ht="10.199999999999999">
      <c r="B188" s="149"/>
      <c r="D188" s="150" t="s">
        <v>601</v>
      </c>
      <c r="E188" s="151" t="s">
        <v>1</v>
      </c>
      <c r="F188" s="152" t="s">
        <v>1781</v>
      </c>
      <c r="H188" s="153">
        <v>1</v>
      </c>
      <c r="I188" s="154"/>
      <c r="L188" s="149"/>
      <c r="M188" s="155"/>
      <c r="T188" s="156"/>
      <c r="AT188" s="151" t="s">
        <v>601</v>
      </c>
      <c r="AU188" s="151" t="s">
        <v>83</v>
      </c>
      <c r="AV188" s="12" t="s">
        <v>85</v>
      </c>
      <c r="AW188" s="12" t="s">
        <v>31</v>
      </c>
      <c r="AX188" s="12" t="s">
        <v>75</v>
      </c>
      <c r="AY188" s="151" t="s">
        <v>170</v>
      </c>
    </row>
    <row r="189" spans="2:65" s="14" customFormat="1" ht="10.199999999999999">
      <c r="B189" s="173"/>
      <c r="D189" s="150" t="s">
        <v>601</v>
      </c>
      <c r="E189" s="174" t="s">
        <v>1</v>
      </c>
      <c r="F189" s="175" t="s">
        <v>670</v>
      </c>
      <c r="H189" s="176">
        <v>1</v>
      </c>
      <c r="I189" s="177"/>
      <c r="L189" s="173"/>
      <c r="M189" s="178"/>
      <c r="T189" s="179"/>
      <c r="AT189" s="174" t="s">
        <v>601</v>
      </c>
      <c r="AU189" s="174" t="s">
        <v>83</v>
      </c>
      <c r="AV189" s="14" t="s">
        <v>175</v>
      </c>
      <c r="AW189" s="14" t="s">
        <v>31</v>
      </c>
      <c r="AX189" s="14" t="s">
        <v>83</v>
      </c>
      <c r="AY189" s="174" t="s">
        <v>170</v>
      </c>
    </row>
    <row r="190" spans="2:65" s="1" customFormat="1" ht="24.15" customHeight="1">
      <c r="B190" s="31"/>
      <c r="C190" s="125" t="s">
        <v>212</v>
      </c>
      <c r="D190" s="125" t="s">
        <v>171</v>
      </c>
      <c r="E190" s="126" t="s">
        <v>1993</v>
      </c>
      <c r="F190" s="127" t="s">
        <v>1994</v>
      </c>
      <c r="G190" s="128" t="s">
        <v>178</v>
      </c>
      <c r="H190" s="129">
        <v>3</v>
      </c>
      <c r="I190" s="130"/>
      <c r="J190" s="131">
        <f>ROUND(I190*H190,2)</f>
        <v>0</v>
      </c>
      <c r="K190" s="127" t="s">
        <v>1</v>
      </c>
      <c r="L190" s="31"/>
      <c r="M190" s="132" t="s">
        <v>1</v>
      </c>
      <c r="N190" s="133" t="s">
        <v>40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175</v>
      </c>
      <c r="AT190" s="136" t="s">
        <v>171</v>
      </c>
      <c r="AU190" s="136" t="s">
        <v>83</v>
      </c>
      <c r="AY190" s="16" t="s">
        <v>170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6" t="s">
        <v>83</v>
      </c>
      <c r="BK190" s="137">
        <f>ROUND(I190*H190,2)</f>
        <v>0</v>
      </c>
      <c r="BL190" s="16" t="s">
        <v>175</v>
      </c>
      <c r="BM190" s="136" t="s">
        <v>253</v>
      </c>
    </row>
    <row r="191" spans="2:65" s="1" customFormat="1" ht="16.5" customHeight="1">
      <c r="B191" s="31"/>
      <c r="C191" s="125" t="s">
        <v>254</v>
      </c>
      <c r="D191" s="125" t="s">
        <v>171</v>
      </c>
      <c r="E191" s="126" t="s">
        <v>1995</v>
      </c>
      <c r="F191" s="127" t="s">
        <v>1996</v>
      </c>
      <c r="G191" s="128" t="s">
        <v>178</v>
      </c>
      <c r="H191" s="129">
        <v>50</v>
      </c>
      <c r="I191" s="130"/>
      <c r="J191" s="131">
        <f>ROUND(I191*H191,2)</f>
        <v>0</v>
      </c>
      <c r="K191" s="127" t="s">
        <v>1</v>
      </c>
      <c r="L191" s="31"/>
      <c r="M191" s="132" t="s">
        <v>1</v>
      </c>
      <c r="N191" s="133" t="s">
        <v>40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175</v>
      </c>
      <c r="AT191" s="136" t="s">
        <v>171</v>
      </c>
      <c r="AU191" s="136" t="s">
        <v>83</v>
      </c>
      <c r="AY191" s="16" t="s">
        <v>170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83</v>
      </c>
      <c r="BK191" s="137">
        <f>ROUND(I191*H191,2)</f>
        <v>0</v>
      </c>
      <c r="BL191" s="16" t="s">
        <v>175</v>
      </c>
      <c r="BM191" s="136" t="s">
        <v>257</v>
      </c>
    </row>
    <row r="192" spans="2:65" s="12" customFormat="1" ht="10.199999999999999">
      <c r="B192" s="149"/>
      <c r="D192" s="150" t="s">
        <v>601</v>
      </c>
      <c r="E192" s="151" t="s">
        <v>1</v>
      </c>
      <c r="F192" s="152" t="s">
        <v>1997</v>
      </c>
      <c r="H192" s="153">
        <v>50</v>
      </c>
      <c r="I192" s="154"/>
      <c r="L192" s="149"/>
      <c r="M192" s="155"/>
      <c r="T192" s="156"/>
      <c r="AT192" s="151" t="s">
        <v>601</v>
      </c>
      <c r="AU192" s="151" t="s">
        <v>83</v>
      </c>
      <c r="AV192" s="12" t="s">
        <v>85</v>
      </c>
      <c r="AW192" s="12" t="s">
        <v>31</v>
      </c>
      <c r="AX192" s="12" t="s">
        <v>75</v>
      </c>
      <c r="AY192" s="151" t="s">
        <v>170</v>
      </c>
    </row>
    <row r="193" spans="2:65" s="14" customFormat="1" ht="10.199999999999999">
      <c r="B193" s="173"/>
      <c r="D193" s="150" t="s">
        <v>601</v>
      </c>
      <c r="E193" s="174" t="s">
        <v>1</v>
      </c>
      <c r="F193" s="175" t="s">
        <v>670</v>
      </c>
      <c r="H193" s="176">
        <v>50</v>
      </c>
      <c r="I193" s="177"/>
      <c r="L193" s="173"/>
      <c r="M193" s="178"/>
      <c r="T193" s="179"/>
      <c r="AT193" s="174" t="s">
        <v>601</v>
      </c>
      <c r="AU193" s="174" t="s">
        <v>83</v>
      </c>
      <c r="AV193" s="14" t="s">
        <v>175</v>
      </c>
      <c r="AW193" s="14" t="s">
        <v>31</v>
      </c>
      <c r="AX193" s="14" t="s">
        <v>83</v>
      </c>
      <c r="AY193" s="174" t="s">
        <v>170</v>
      </c>
    </row>
    <row r="194" spans="2:65" s="1" customFormat="1" ht="16.5" customHeight="1">
      <c r="B194" s="31"/>
      <c r="C194" s="125" t="s">
        <v>216</v>
      </c>
      <c r="D194" s="125" t="s">
        <v>171</v>
      </c>
      <c r="E194" s="126" t="s">
        <v>1982</v>
      </c>
      <c r="F194" s="127" t="s">
        <v>1819</v>
      </c>
      <c r="G194" s="128" t="s">
        <v>1475</v>
      </c>
      <c r="H194" s="129">
        <v>1</v>
      </c>
      <c r="I194" s="130"/>
      <c r="J194" s="131">
        <f>ROUND(I194*H194,2)</f>
        <v>0</v>
      </c>
      <c r="K194" s="127" t="s">
        <v>1</v>
      </c>
      <c r="L194" s="31"/>
      <c r="M194" s="132" t="s">
        <v>1</v>
      </c>
      <c r="N194" s="133" t="s">
        <v>40</v>
      </c>
      <c r="P194" s="134">
        <f>O194*H194</f>
        <v>0</v>
      </c>
      <c r="Q194" s="134">
        <v>0</v>
      </c>
      <c r="R194" s="134">
        <f>Q194*H194</f>
        <v>0</v>
      </c>
      <c r="S194" s="134">
        <v>0</v>
      </c>
      <c r="T194" s="135">
        <f>S194*H194</f>
        <v>0</v>
      </c>
      <c r="AR194" s="136" t="s">
        <v>175</v>
      </c>
      <c r="AT194" s="136" t="s">
        <v>171</v>
      </c>
      <c r="AU194" s="136" t="s">
        <v>83</v>
      </c>
      <c r="AY194" s="16" t="s">
        <v>170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6" t="s">
        <v>83</v>
      </c>
      <c r="BK194" s="137">
        <f>ROUND(I194*H194,2)</f>
        <v>0</v>
      </c>
      <c r="BL194" s="16" t="s">
        <v>175</v>
      </c>
      <c r="BM194" s="136" t="s">
        <v>260</v>
      </c>
    </row>
    <row r="195" spans="2:65" s="12" customFormat="1" ht="10.199999999999999">
      <c r="B195" s="149"/>
      <c r="D195" s="150" t="s">
        <v>601</v>
      </c>
      <c r="E195" s="151" t="s">
        <v>1</v>
      </c>
      <c r="F195" s="152" t="s">
        <v>1781</v>
      </c>
      <c r="H195" s="153">
        <v>1</v>
      </c>
      <c r="I195" s="154"/>
      <c r="L195" s="149"/>
      <c r="M195" s="155"/>
      <c r="T195" s="156"/>
      <c r="AT195" s="151" t="s">
        <v>601</v>
      </c>
      <c r="AU195" s="151" t="s">
        <v>83</v>
      </c>
      <c r="AV195" s="12" t="s">
        <v>85</v>
      </c>
      <c r="AW195" s="12" t="s">
        <v>31</v>
      </c>
      <c r="AX195" s="12" t="s">
        <v>75</v>
      </c>
      <c r="AY195" s="151" t="s">
        <v>170</v>
      </c>
    </row>
    <row r="196" spans="2:65" s="14" customFormat="1" ht="10.199999999999999">
      <c r="B196" s="173"/>
      <c r="D196" s="150" t="s">
        <v>601</v>
      </c>
      <c r="E196" s="174" t="s">
        <v>1</v>
      </c>
      <c r="F196" s="175" t="s">
        <v>670</v>
      </c>
      <c r="H196" s="176">
        <v>1</v>
      </c>
      <c r="I196" s="177"/>
      <c r="L196" s="173"/>
      <c r="M196" s="178"/>
      <c r="T196" s="179"/>
      <c r="AT196" s="174" t="s">
        <v>601</v>
      </c>
      <c r="AU196" s="174" t="s">
        <v>83</v>
      </c>
      <c r="AV196" s="14" t="s">
        <v>175</v>
      </c>
      <c r="AW196" s="14" t="s">
        <v>31</v>
      </c>
      <c r="AX196" s="14" t="s">
        <v>83</v>
      </c>
      <c r="AY196" s="174" t="s">
        <v>170</v>
      </c>
    </row>
    <row r="197" spans="2:65" s="1" customFormat="1" ht="16.5" customHeight="1">
      <c r="B197" s="31"/>
      <c r="C197" s="125" t="s">
        <v>261</v>
      </c>
      <c r="D197" s="125" t="s">
        <v>171</v>
      </c>
      <c r="E197" s="126" t="s">
        <v>1983</v>
      </c>
      <c r="F197" s="127" t="s">
        <v>1984</v>
      </c>
      <c r="G197" s="128" t="s">
        <v>1822</v>
      </c>
      <c r="H197" s="129">
        <v>2</v>
      </c>
      <c r="I197" s="130"/>
      <c r="J197" s="131">
        <f>ROUND(I197*H197,2)</f>
        <v>0</v>
      </c>
      <c r="K197" s="127" t="s">
        <v>1</v>
      </c>
      <c r="L197" s="31"/>
      <c r="M197" s="132" t="s">
        <v>1</v>
      </c>
      <c r="N197" s="133" t="s">
        <v>40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175</v>
      </c>
      <c r="AT197" s="136" t="s">
        <v>171</v>
      </c>
      <c r="AU197" s="136" t="s">
        <v>83</v>
      </c>
      <c r="AY197" s="16" t="s">
        <v>170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6" t="s">
        <v>83</v>
      </c>
      <c r="BK197" s="137">
        <f>ROUND(I197*H197,2)</f>
        <v>0</v>
      </c>
      <c r="BL197" s="16" t="s">
        <v>175</v>
      </c>
      <c r="BM197" s="136" t="s">
        <v>262</v>
      </c>
    </row>
    <row r="198" spans="2:65" s="12" customFormat="1" ht="10.199999999999999">
      <c r="B198" s="149"/>
      <c r="D198" s="150" t="s">
        <v>601</v>
      </c>
      <c r="E198" s="151" t="s">
        <v>1</v>
      </c>
      <c r="F198" s="152" t="s">
        <v>1812</v>
      </c>
      <c r="H198" s="153">
        <v>2</v>
      </c>
      <c r="I198" s="154"/>
      <c r="L198" s="149"/>
      <c r="M198" s="155"/>
      <c r="T198" s="156"/>
      <c r="AT198" s="151" t="s">
        <v>601</v>
      </c>
      <c r="AU198" s="151" t="s">
        <v>83</v>
      </c>
      <c r="AV198" s="12" t="s">
        <v>85</v>
      </c>
      <c r="AW198" s="12" t="s">
        <v>31</v>
      </c>
      <c r="AX198" s="12" t="s">
        <v>75</v>
      </c>
      <c r="AY198" s="151" t="s">
        <v>170</v>
      </c>
    </row>
    <row r="199" spans="2:65" s="14" customFormat="1" ht="10.199999999999999">
      <c r="B199" s="173"/>
      <c r="D199" s="150" t="s">
        <v>601</v>
      </c>
      <c r="E199" s="174" t="s">
        <v>1</v>
      </c>
      <c r="F199" s="175" t="s">
        <v>670</v>
      </c>
      <c r="H199" s="176">
        <v>2</v>
      </c>
      <c r="I199" s="177"/>
      <c r="L199" s="173"/>
      <c r="M199" s="178"/>
      <c r="T199" s="179"/>
      <c r="AT199" s="174" t="s">
        <v>601</v>
      </c>
      <c r="AU199" s="174" t="s">
        <v>83</v>
      </c>
      <c r="AV199" s="14" t="s">
        <v>175</v>
      </c>
      <c r="AW199" s="14" t="s">
        <v>31</v>
      </c>
      <c r="AX199" s="14" t="s">
        <v>83</v>
      </c>
      <c r="AY199" s="174" t="s">
        <v>170</v>
      </c>
    </row>
    <row r="200" spans="2:65" s="10" customFormat="1" ht="25.9" customHeight="1">
      <c r="B200" s="115"/>
      <c r="D200" s="116" t="s">
        <v>74</v>
      </c>
      <c r="E200" s="117" t="s">
        <v>339</v>
      </c>
      <c r="F200" s="117" t="s">
        <v>1823</v>
      </c>
      <c r="I200" s="118"/>
      <c r="J200" s="119">
        <f>BK200</f>
        <v>0</v>
      </c>
      <c r="L200" s="115"/>
      <c r="M200" s="120"/>
      <c r="P200" s="121">
        <f>SUM(P201:P208)</f>
        <v>0</v>
      </c>
      <c r="R200" s="121">
        <f>SUM(R201:R208)</f>
        <v>0</v>
      </c>
      <c r="T200" s="122">
        <f>SUM(T201:T208)</f>
        <v>0</v>
      </c>
      <c r="AR200" s="116" t="s">
        <v>83</v>
      </c>
      <c r="AT200" s="123" t="s">
        <v>74</v>
      </c>
      <c r="AU200" s="123" t="s">
        <v>75</v>
      </c>
      <c r="AY200" s="116" t="s">
        <v>170</v>
      </c>
      <c r="BK200" s="124">
        <f>SUM(BK201:BK208)</f>
        <v>0</v>
      </c>
    </row>
    <row r="201" spans="2:65" s="1" customFormat="1" ht="16.5" customHeight="1">
      <c r="B201" s="31"/>
      <c r="C201" s="125" t="s">
        <v>219</v>
      </c>
      <c r="D201" s="125" t="s">
        <v>171</v>
      </c>
      <c r="E201" s="126" t="s">
        <v>1998</v>
      </c>
      <c r="F201" s="127" t="s">
        <v>1999</v>
      </c>
      <c r="G201" s="128" t="s">
        <v>174</v>
      </c>
      <c r="H201" s="129">
        <v>610</v>
      </c>
      <c r="I201" s="130"/>
      <c r="J201" s="131">
        <f>ROUND(I201*H201,2)</f>
        <v>0</v>
      </c>
      <c r="K201" s="127" t="s">
        <v>1</v>
      </c>
      <c r="L201" s="31"/>
      <c r="M201" s="132" t="s">
        <v>1</v>
      </c>
      <c r="N201" s="133" t="s">
        <v>40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175</v>
      </c>
      <c r="AT201" s="136" t="s">
        <v>171</v>
      </c>
      <c r="AU201" s="136" t="s">
        <v>83</v>
      </c>
      <c r="AY201" s="16" t="s">
        <v>170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6" t="s">
        <v>83</v>
      </c>
      <c r="BK201" s="137">
        <f>ROUND(I201*H201,2)</f>
        <v>0</v>
      </c>
      <c r="BL201" s="16" t="s">
        <v>175</v>
      </c>
      <c r="BM201" s="136" t="s">
        <v>265</v>
      </c>
    </row>
    <row r="202" spans="2:65" s="1" customFormat="1" ht="16.5" customHeight="1">
      <c r="B202" s="31"/>
      <c r="C202" s="125" t="s">
        <v>266</v>
      </c>
      <c r="D202" s="125" t="s">
        <v>171</v>
      </c>
      <c r="E202" s="126" t="s">
        <v>2000</v>
      </c>
      <c r="F202" s="127" t="s">
        <v>2001</v>
      </c>
      <c r="G202" s="128" t="s">
        <v>174</v>
      </c>
      <c r="H202" s="129">
        <v>250</v>
      </c>
      <c r="I202" s="130"/>
      <c r="J202" s="131">
        <f>ROUND(I202*H202,2)</f>
        <v>0</v>
      </c>
      <c r="K202" s="127" t="s">
        <v>1</v>
      </c>
      <c r="L202" s="31"/>
      <c r="M202" s="132" t="s">
        <v>1</v>
      </c>
      <c r="N202" s="133" t="s">
        <v>40</v>
      </c>
      <c r="P202" s="134">
        <f>O202*H202</f>
        <v>0</v>
      </c>
      <c r="Q202" s="134">
        <v>0</v>
      </c>
      <c r="R202" s="134">
        <f>Q202*H202</f>
        <v>0</v>
      </c>
      <c r="S202" s="134">
        <v>0</v>
      </c>
      <c r="T202" s="135">
        <f>S202*H202</f>
        <v>0</v>
      </c>
      <c r="AR202" s="136" t="s">
        <v>175</v>
      </c>
      <c r="AT202" s="136" t="s">
        <v>171</v>
      </c>
      <c r="AU202" s="136" t="s">
        <v>83</v>
      </c>
      <c r="AY202" s="16" t="s">
        <v>170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6" t="s">
        <v>83</v>
      </c>
      <c r="BK202" s="137">
        <f>ROUND(I202*H202,2)</f>
        <v>0</v>
      </c>
      <c r="BL202" s="16" t="s">
        <v>175</v>
      </c>
      <c r="BM202" s="136" t="s">
        <v>269</v>
      </c>
    </row>
    <row r="203" spans="2:65" s="12" customFormat="1" ht="10.199999999999999">
      <c r="B203" s="149"/>
      <c r="D203" s="150" t="s">
        <v>601</v>
      </c>
      <c r="E203" s="151" t="s">
        <v>1</v>
      </c>
      <c r="F203" s="152" t="s">
        <v>2002</v>
      </c>
      <c r="H203" s="153">
        <v>250</v>
      </c>
      <c r="I203" s="154"/>
      <c r="L203" s="149"/>
      <c r="M203" s="155"/>
      <c r="T203" s="156"/>
      <c r="AT203" s="151" t="s">
        <v>601</v>
      </c>
      <c r="AU203" s="151" t="s">
        <v>83</v>
      </c>
      <c r="AV203" s="12" t="s">
        <v>85</v>
      </c>
      <c r="AW203" s="12" t="s">
        <v>31</v>
      </c>
      <c r="AX203" s="12" t="s">
        <v>75</v>
      </c>
      <c r="AY203" s="151" t="s">
        <v>170</v>
      </c>
    </row>
    <row r="204" spans="2:65" s="14" customFormat="1" ht="10.199999999999999">
      <c r="B204" s="173"/>
      <c r="D204" s="150" t="s">
        <v>601</v>
      </c>
      <c r="E204" s="174" t="s">
        <v>1</v>
      </c>
      <c r="F204" s="175" t="s">
        <v>670</v>
      </c>
      <c r="H204" s="176">
        <v>250</v>
      </c>
      <c r="I204" s="177"/>
      <c r="L204" s="173"/>
      <c r="M204" s="178"/>
      <c r="T204" s="179"/>
      <c r="AT204" s="174" t="s">
        <v>601</v>
      </c>
      <c r="AU204" s="174" t="s">
        <v>83</v>
      </c>
      <c r="AV204" s="14" t="s">
        <v>175</v>
      </c>
      <c r="AW204" s="14" t="s">
        <v>31</v>
      </c>
      <c r="AX204" s="14" t="s">
        <v>83</v>
      </c>
      <c r="AY204" s="174" t="s">
        <v>170</v>
      </c>
    </row>
    <row r="205" spans="2:65" s="1" customFormat="1" ht="16.5" customHeight="1">
      <c r="B205" s="31"/>
      <c r="C205" s="125" t="s">
        <v>223</v>
      </c>
      <c r="D205" s="125" t="s">
        <v>171</v>
      </c>
      <c r="E205" s="126" t="s">
        <v>1836</v>
      </c>
      <c r="F205" s="127" t="s">
        <v>1837</v>
      </c>
      <c r="G205" s="128" t="s">
        <v>174</v>
      </c>
      <c r="H205" s="129">
        <v>120</v>
      </c>
      <c r="I205" s="130"/>
      <c r="J205" s="131">
        <f>ROUND(I205*H205,2)</f>
        <v>0</v>
      </c>
      <c r="K205" s="127" t="s">
        <v>1</v>
      </c>
      <c r="L205" s="31"/>
      <c r="M205" s="132" t="s">
        <v>1</v>
      </c>
      <c r="N205" s="133" t="s">
        <v>40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175</v>
      </c>
      <c r="AT205" s="136" t="s">
        <v>171</v>
      </c>
      <c r="AU205" s="136" t="s">
        <v>83</v>
      </c>
      <c r="AY205" s="16" t="s">
        <v>170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6" t="s">
        <v>83</v>
      </c>
      <c r="BK205" s="137">
        <f>ROUND(I205*H205,2)</f>
        <v>0</v>
      </c>
      <c r="BL205" s="16" t="s">
        <v>175</v>
      </c>
      <c r="BM205" s="136" t="s">
        <v>270</v>
      </c>
    </row>
    <row r="206" spans="2:65" s="1" customFormat="1" ht="24.15" customHeight="1">
      <c r="B206" s="31"/>
      <c r="C206" s="125" t="s">
        <v>271</v>
      </c>
      <c r="D206" s="125" t="s">
        <v>171</v>
      </c>
      <c r="E206" s="126" t="s">
        <v>2003</v>
      </c>
      <c r="F206" s="127" t="s">
        <v>2004</v>
      </c>
      <c r="G206" s="128" t="s">
        <v>178</v>
      </c>
      <c r="H206" s="129">
        <v>4</v>
      </c>
      <c r="I206" s="130"/>
      <c r="J206" s="131">
        <f>ROUND(I206*H206,2)</f>
        <v>0</v>
      </c>
      <c r="K206" s="127" t="s">
        <v>1</v>
      </c>
      <c r="L206" s="31"/>
      <c r="M206" s="132" t="s">
        <v>1</v>
      </c>
      <c r="N206" s="133" t="s">
        <v>40</v>
      </c>
      <c r="P206" s="134">
        <f>O206*H206</f>
        <v>0</v>
      </c>
      <c r="Q206" s="134">
        <v>0</v>
      </c>
      <c r="R206" s="134">
        <f>Q206*H206</f>
        <v>0</v>
      </c>
      <c r="S206" s="134">
        <v>0</v>
      </c>
      <c r="T206" s="135">
        <f>S206*H206</f>
        <v>0</v>
      </c>
      <c r="AR206" s="136" t="s">
        <v>175</v>
      </c>
      <c r="AT206" s="136" t="s">
        <v>171</v>
      </c>
      <c r="AU206" s="136" t="s">
        <v>83</v>
      </c>
      <c r="AY206" s="16" t="s">
        <v>170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6" t="s">
        <v>83</v>
      </c>
      <c r="BK206" s="137">
        <f>ROUND(I206*H206,2)</f>
        <v>0</v>
      </c>
      <c r="BL206" s="16" t="s">
        <v>175</v>
      </c>
      <c r="BM206" s="136" t="s">
        <v>275</v>
      </c>
    </row>
    <row r="207" spans="2:65" s="1" customFormat="1" ht="16.5" customHeight="1">
      <c r="B207" s="31"/>
      <c r="C207" s="125" t="s">
        <v>226</v>
      </c>
      <c r="D207" s="125" t="s">
        <v>171</v>
      </c>
      <c r="E207" s="126" t="s">
        <v>2005</v>
      </c>
      <c r="F207" s="127" t="s">
        <v>1847</v>
      </c>
      <c r="G207" s="128" t="s">
        <v>1475</v>
      </c>
      <c r="H207" s="129">
        <v>1</v>
      </c>
      <c r="I207" s="130"/>
      <c r="J207" s="131">
        <f>ROUND(I207*H207,2)</f>
        <v>0</v>
      </c>
      <c r="K207" s="127" t="s">
        <v>1</v>
      </c>
      <c r="L207" s="31"/>
      <c r="M207" s="132" t="s">
        <v>1</v>
      </c>
      <c r="N207" s="133" t="s">
        <v>40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175</v>
      </c>
      <c r="AT207" s="136" t="s">
        <v>171</v>
      </c>
      <c r="AU207" s="136" t="s">
        <v>83</v>
      </c>
      <c r="AY207" s="16" t="s">
        <v>170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6" t="s">
        <v>83</v>
      </c>
      <c r="BK207" s="137">
        <f>ROUND(I207*H207,2)</f>
        <v>0</v>
      </c>
      <c r="BL207" s="16" t="s">
        <v>175</v>
      </c>
      <c r="BM207" s="136" t="s">
        <v>278</v>
      </c>
    </row>
    <row r="208" spans="2:65" s="1" customFormat="1" ht="16.5" customHeight="1">
      <c r="B208" s="31"/>
      <c r="C208" s="125" t="s">
        <v>279</v>
      </c>
      <c r="D208" s="125" t="s">
        <v>171</v>
      </c>
      <c r="E208" s="126" t="s">
        <v>2006</v>
      </c>
      <c r="F208" s="127" t="s">
        <v>2007</v>
      </c>
      <c r="G208" s="128" t="s">
        <v>1822</v>
      </c>
      <c r="H208" s="129">
        <v>8</v>
      </c>
      <c r="I208" s="130"/>
      <c r="J208" s="131">
        <f>ROUND(I208*H208,2)</f>
        <v>0</v>
      </c>
      <c r="K208" s="127" t="s">
        <v>1</v>
      </c>
      <c r="L208" s="31"/>
      <c r="M208" s="132" t="s">
        <v>1</v>
      </c>
      <c r="N208" s="133" t="s">
        <v>40</v>
      </c>
      <c r="P208" s="134">
        <f>O208*H208</f>
        <v>0</v>
      </c>
      <c r="Q208" s="134">
        <v>0</v>
      </c>
      <c r="R208" s="134">
        <f>Q208*H208</f>
        <v>0</v>
      </c>
      <c r="S208" s="134">
        <v>0</v>
      </c>
      <c r="T208" s="135">
        <f>S208*H208</f>
        <v>0</v>
      </c>
      <c r="AR208" s="136" t="s">
        <v>175</v>
      </c>
      <c r="AT208" s="136" t="s">
        <v>171</v>
      </c>
      <c r="AU208" s="136" t="s">
        <v>83</v>
      </c>
      <c r="AY208" s="16" t="s">
        <v>170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6" t="s">
        <v>83</v>
      </c>
      <c r="BK208" s="137">
        <f>ROUND(I208*H208,2)</f>
        <v>0</v>
      </c>
      <c r="BL208" s="16" t="s">
        <v>175</v>
      </c>
      <c r="BM208" s="136" t="s">
        <v>282</v>
      </c>
    </row>
    <row r="209" spans="2:65" s="10" customFormat="1" ht="25.9" customHeight="1">
      <c r="B209" s="115"/>
      <c r="D209" s="116" t="s">
        <v>74</v>
      </c>
      <c r="E209" s="117" t="s">
        <v>510</v>
      </c>
      <c r="F209" s="117" t="s">
        <v>1850</v>
      </c>
      <c r="I209" s="118"/>
      <c r="J209" s="119">
        <f>BK209</f>
        <v>0</v>
      </c>
      <c r="L209" s="115"/>
      <c r="M209" s="120"/>
      <c r="P209" s="121">
        <f>SUM(P210:P216)</f>
        <v>0</v>
      </c>
      <c r="R209" s="121">
        <f>SUM(R210:R216)</f>
        <v>0</v>
      </c>
      <c r="T209" s="122">
        <f>SUM(T210:T216)</f>
        <v>0</v>
      </c>
      <c r="AR209" s="116" t="s">
        <v>83</v>
      </c>
      <c r="AT209" s="123" t="s">
        <v>74</v>
      </c>
      <c r="AU209" s="123" t="s">
        <v>75</v>
      </c>
      <c r="AY209" s="116" t="s">
        <v>170</v>
      </c>
      <c r="BK209" s="124">
        <f>SUM(BK210:BK216)</f>
        <v>0</v>
      </c>
    </row>
    <row r="210" spans="2:65" s="1" customFormat="1" ht="16.5" customHeight="1">
      <c r="B210" s="31"/>
      <c r="C210" s="125" t="s">
        <v>230</v>
      </c>
      <c r="D210" s="125" t="s">
        <v>171</v>
      </c>
      <c r="E210" s="126" t="s">
        <v>2008</v>
      </c>
      <c r="F210" s="127" t="s">
        <v>2009</v>
      </c>
      <c r="G210" s="128" t="s">
        <v>2010</v>
      </c>
      <c r="H210" s="129">
        <v>1</v>
      </c>
      <c r="I210" s="130"/>
      <c r="J210" s="131">
        <f t="shared" ref="J210:J216" si="0">ROUND(I210*H210,2)</f>
        <v>0</v>
      </c>
      <c r="K210" s="127" t="s">
        <v>1</v>
      </c>
      <c r="L210" s="31"/>
      <c r="M210" s="132" t="s">
        <v>1</v>
      </c>
      <c r="N210" s="133" t="s">
        <v>40</v>
      </c>
      <c r="P210" s="134">
        <f t="shared" ref="P210:P216" si="1">O210*H210</f>
        <v>0</v>
      </c>
      <c r="Q210" s="134">
        <v>0</v>
      </c>
      <c r="R210" s="134">
        <f t="shared" ref="R210:R216" si="2">Q210*H210</f>
        <v>0</v>
      </c>
      <c r="S210" s="134">
        <v>0</v>
      </c>
      <c r="T210" s="135">
        <f t="shared" ref="T210:T216" si="3">S210*H210</f>
        <v>0</v>
      </c>
      <c r="AR210" s="136" t="s">
        <v>175</v>
      </c>
      <c r="AT210" s="136" t="s">
        <v>171</v>
      </c>
      <c r="AU210" s="136" t="s">
        <v>83</v>
      </c>
      <c r="AY210" s="16" t="s">
        <v>170</v>
      </c>
      <c r="BE210" s="137">
        <f t="shared" ref="BE210:BE216" si="4">IF(N210="základní",J210,0)</f>
        <v>0</v>
      </c>
      <c r="BF210" s="137">
        <f t="shared" ref="BF210:BF216" si="5">IF(N210="snížená",J210,0)</f>
        <v>0</v>
      </c>
      <c r="BG210" s="137">
        <f t="shared" ref="BG210:BG216" si="6">IF(N210="zákl. přenesená",J210,0)</f>
        <v>0</v>
      </c>
      <c r="BH210" s="137">
        <f t="shared" ref="BH210:BH216" si="7">IF(N210="sníž. přenesená",J210,0)</f>
        <v>0</v>
      </c>
      <c r="BI210" s="137">
        <f t="shared" ref="BI210:BI216" si="8">IF(N210="nulová",J210,0)</f>
        <v>0</v>
      </c>
      <c r="BJ210" s="16" t="s">
        <v>83</v>
      </c>
      <c r="BK210" s="137">
        <f t="shared" ref="BK210:BK216" si="9">ROUND(I210*H210,2)</f>
        <v>0</v>
      </c>
      <c r="BL210" s="16" t="s">
        <v>175</v>
      </c>
      <c r="BM210" s="136" t="s">
        <v>283</v>
      </c>
    </row>
    <row r="211" spans="2:65" s="1" customFormat="1" ht="16.5" customHeight="1">
      <c r="B211" s="31"/>
      <c r="C211" s="125" t="s">
        <v>284</v>
      </c>
      <c r="D211" s="125" t="s">
        <v>171</v>
      </c>
      <c r="E211" s="126" t="s">
        <v>2011</v>
      </c>
      <c r="F211" s="127" t="s">
        <v>2012</v>
      </c>
      <c r="G211" s="128" t="s">
        <v>2010</v>
      </c>
      <c r="H211" s="129">
        <v>1</v>
      </c>
      <c r="I211" s="130"/>
      <c r="J211" s="131">
        <f t="shared" si="0"/>
        <v>0</v>
      </c>
      <c r="K211" s="127" t="s">
        <v>1</v>
      </c>
      <c r="L211" s="31"/>
      <c r="M211" s="132" t="s">
        <v>1</v>
      </c>
      <c r="N211" s="133" t="s">
        <v>40</v>
      </c>
      <c r="P211" s="134">
        <f t="shared" si="1"/>
        <v>0</v>
      </c>
      <c r="Q211" s="134">
        <v>0</v>
      </c>
      <c r="R211" s="134">
        <f t="shared" si="2"/>
        <v>0</v>
      </c>
      <c r="S211" s="134">
        <v>0</v>
      </c>
      <c r="T211" s="135">
        <f t="shared" si="3"/>
        <v>0</v>
      </c>
      <c r="AR211" s="136" t="s">
        <v>175</v>
      </c>
      <c r="AT211" s="136" t="s">
        <v>171</v>
      </c>
      <c r="AU211" s="136" t="s">
        <v>83</v>
      </c>
      <c r="AY211" s="16" t="s">
        <v>170</v>
      </c>
      <c r="BE211" s="137">
        <f t="shared" si="4"/>
        <v>0</v>
      </c>
      <c r="BF211" s="137">
        <f t="shared" si="5"/>
        <v>0</v>
      </c>
      <c r="BG211" s="137">
        <f t="shared" si="6"/>
        <v>0</v>
      </c>
      <c r="BH211" s="137">
        <f t="shared" si="7"/>
        <v>0</v>
      </c>
      <c r="BI211" s="137">
        <f t="shared" si="8"/>
        <v>0</v>
      </c>
      <c r="BJ211" s="16" t="s">
        <v>83</v>
      </c>
      <c r="BK211" s="137">
        <f t="shared" si="9"/>
        <v>0</v>
      </c>
      <c r="BL211" s="16" t="s">
        <v>175</v>
      </c>
      <c r="BM211" s="136" t="s">
        <v>287</v>
      </c>
    </row>
    <row r="212" spans="2:65" s="1" customFormat="1" ht="16.5" customHeight="1">
      <c r="B212" s="31"/>
      <c r="C212" s="125" t="s">
        <v>233</v>
      </c>
      <c r="D212" s="125" t="s">
        <v>171</v>
      </c>
      <c r="E212" s="126" t="s">
        <v>2013</v>
      </c>
      <c r="F212" s="127" t="s">
        <v>1867</v>
      </c>
      <c r="G212" s="128" t="s">
        <v>2010</v>
      </c>
      <c r="H212" s="129">
        <v>1</v>
      </c>
      <c r="I212" s="130"/>
      <c r="J212" s="131">
        <f t="shared" si="0"/>
        <v>0</v>
      </c>
      <c r="K212" s="127" t="s">
        <v>1</v>
      </c>
      <c r="L212" s="31"/>
      <c r="M212" s="132" t="s">
        <v>1</v>
      </c>
      <c r="N212" s="133" t="s">
        <v>40</v>
      </c>
      <c r="P212" s="134">
        <f t="shared" si="1"/>
        <v>0</v>
      </c>
      <c r="Q212" s="134">
        <v>0</v>
      </c>
      <c r="R212" s="134">
        <f t="shared" si="2"/>
        <v>0</v>
      </c>
      <c r="S212" s="134">
        <v>0</v>
      </c>
      <c r="T212" s="135">
        <f t="shared" si="3"/>
        <v>0</v>
      </c>
      <c r="AR212" s="136" t="s">
        <v>175</v>
      </c>
      <c r="AT212" s="136" t="s">
        <v>171</v>
      </c>
      <c r="AU212" s="136" t="s">
        <v>83</v>
      </c>
      <c r="AY212" s="16" t="s">
        <v>170</v>
      </c>
      <c r="BE212" s="137">
        <f t="shared" si="4"/>
        <v>0</v>
      </c>
      <c r="BF212" s="137">
        <f t="shared" si="5"/>
        <v>0</v>
      </c>
      <c r="BG212" s="137">
        <f t="shared" si="6"/>
        <v>0</v>
      </c>
      <c r="BH212" s="137">
        <f t="shared" si="7"/>
        <v>0</v>
      </c>
      <c r="BI212" s="137">
        <f t="shared" si="8"/>
        <v>0</v>
      </c>
      <c r="BJ212" s="16" t="s">
        <v>83</v>
      </c>
      <c r="BK212" s="137">
        <f t="shared" si="9"/>
        <v>0</v>
      </c>
      <c r="BL212" s="16" t="s">
        <v>175</v>
      </c>
      <c r="BM212" s="136" t="s">
        <v>290</v>
      </c>
    </row>
    <row r="213" spans="2:65" s="1" customFormat="1" ht="37.799999999999997" customHeight="1">
      <c r="B213" s="31"/>
      <c r="C213" s="125" t="s">
        <v>291</v>
      </c>
      <c r="D213" s="125" t="s">
        <v>171</v>
      </c>
      <c r="E213" s="126" t="s">
        <v>2014</v>
      </c>
      <c r="F213" s="127" t="s">
        <v>2015</v>
      </c>
      <c r="G213" s="128" t="s">
        <v>178</v>
      </c>
      <c r="H213" s="129">
        <v>1</v>
      </c>
      <c r="I213" s="130"/>
      <c r="J213" s="131">
        <f t="shared" si="0"/>
        <v>0</v>
      </c>
      <c r="K213" s="127" t="s">
        <v>1</v>
      </c>
      <c r="L213" s="31"/>
      <c r="M213" s="132" t="s">
        <v>1</v>
      </c>
      <c r="N213" s="133" t="s">
        <v>40</v>
      </c>
      <c r="P213" s="134">
        <f t="shared" si="1"/>
        <v>0</v>
      </c>
      <c r="Q213" s="134">
        <v>0</v>
      </c>
      <c r="R213" s="134">
        <f t="shared" si="2"/>
        <v>0</v>
      </c>
      <c r="S213" s="134">
        <v>0</v>
      </c>
      <c r="T213" s="135">
        <f t="shared" si="3"/>
        <v>0</v>
      </c>
      <c r="AR213" s="136" t="s">
        <v>175</v>
      </c>
      <c r="AT213" s="136" t="s">
        <v>171</v>
      </c>
      <c r="AU213" s="136" t="s">
        <v>83</v>
      </c>
      <c r="AY213" s="16" t="s">
        <v>170</v>
      </c>
      <c r="BE213" s="137">
        <f t="shared" si="4"/>
        <v>0</v>
      </c>
      <c r="BF213" s="137">
        <f t="shared" si="5"/>
        <v>0</v>
      </c>
      <c r="BG213" s="137">
        <f t="shared" si="6"/>
        <v>0</v>
      </c>
      <c r="BH213" s="137">
        <f t="shared" si="7"/>
        <v>0</v>
      </c>
      <c r="BI213" s="137">
        <f t="shared" si="8"/>
        <v>0</v>
      </c>
      <c r="BJ213" s="16" t="s">
        <v>83</v>
      </c>
      <c r="BK213" s="137">
        <f t="shared" si="9"/>
        <v>0</v>
      </c>
      <c r="BL213" s="16" t="s">
        <v>175</v>
      </c>
      <c r="BM213" s="136" t="s">
        <v>294</v>
      </c>
    </row>
    <row r="214" spans="2:65" s="1" customFormat="1" ht="16.5" customHeight="1">
      <c r="B214" s="31"/>
      <c r="C214" s="125" t="s">
        <v>237</v>
      </c>
      <c r="D214" s="125" t="s">
        <v>171</v>
      </c>
      <c r="E214" s="126" t="s">
        <v>1860</v>
      </c>
      <c r="F214" s="127" t="s">
        <v>1861</v>
      </c>
      <c r="G214" s="128" t="s">
        <v>1822</v>
      </c>
      <c r="H214" s="129">
        <v>4</v>
      </c>
      <c r="I214" s="130"/>
      <c r="J214" s="131">
        <f t="shared" si="0"/>
        <v>0</v>
      </c>
      <c r="K214" s="127" t="s">
        <v>1</v>
      </c>
      <c r="L214" s="31"/>
      <c r="M214" s="132" t="s">
        <v>1</v>
      </c>
      <c r="N214" s="133" t="s">
        <v>40</v>
      </c>
      <c r="P214" s="134">
        <f t="shared" si="1"/>
        <v>0</v>
      </c>
      <c r="Q214" s="134">
        <v>0</v>
      </c>
      <c r="R214" s="134">
        <f t="shared" si="2"/>
        <v>0</v>
      </c>
      <c r="S214" s="134">
        <v>0</v>
      </c>
      <c r="T214" s="135">
        <f t="shared" si="3"/>
        <v>0</v>
      </c>
      <c r="AR214" s="136" t="s">
        <v>175</v>
      </c>
      <c r="AT214" s="136" t="s">
        <v>171</v>
      </c>
      <c r="AU214" s="136" t="s">
        <v>83</v>
      </c>
      <c r="AY214" s="16" t="s">
        <v>170</v>
      </c>
      <c r="BE214" s="137">
        <f t="shared" si="4"/>
        <v>0</v>
      </c>
      <c r="BF214" s="137">
        <f t="shared" si="5"/>
        <v>0</v>
      </c>
      <c r="BG214" s="137">
        <f t="shared" si="6"/>
        <v>0</v>
      </c>
      <c r="BH214" s="137">
        <f t="shared" si="7"/>
        <v>0</v>
      </c>
      <c r="BI214" s="137">
        <f t="shared" si="8"/>
        <v>0</v>
      </c>
      <c r="BJ214" s="16" t="s">
        <v>83</v>
      </c>
      <c r="BK214" s="137">
        <f t="shared" si="9"/>
        <v>0</v>
      </c>
      <c r="BL214" s="16" t="s">
        <v>175</v>
      </c>
      <c r="BM214" s="136" t="s">
        <v>297</v>
      </c>
    </row>
    <row r="215" spans="2:65" s="1" customFormat="1" ht="16.5" customHeight="1">
      <c r="B215" s="31"/>
      <c r="C215" s="125" t="s">
        <v>298</v>
      </c>
      <c r="D215" s="125" t="s">
        <v>171</v>
      </c>
      <c r="E215" s="126" t="s">
        <v>2016</v>
      </c>
      <c r="F215" s="127" t="s">
        <v>1863</v>
      </c>
      <c r="G215" s="128" t="s">
        <v>1475</v>
      </c>
      <c r="H215" s="129">
        <v>1</v>
      </c>
      <c r="I215" s="130"/>
      <c r="J215" s="131">
        <f t="shared" si="0"/>
        <v>0</v>
      </c>
      <c r="K215" s="127" t="s">
        <v>1</v>
      </c>
      <c r="L215" s="31"/>
      <c r="M215" s="132" t="s">
        <v>1</v>
      </c>
      <c r="N215" s="133" t="s">
        <v>40</v>
      </c>
      <c r="P215" s="134">
        <f t="shared" si="1"/>
        <v>0</v>
      </c>
      <c r="Q215" s="134">
        <v>0</v>
      </c>
      <c r="R215" s="134">
        <f t="shared" si="2"/>
        <v>0</v>
      </c>
      <c r="S215" s="134">
        <v>0</v>
      </c>
      <c r="T215" s="135">
        <f t="shared" si="3"/>
        <v>0</v>
      </c>
      <c r="AR215" s="136" t="s">
        <v>175</v>
      </c>
      <c r="AT215" s="136" t="s">
        <v>171</v>
      </c>
      <c r="AU215" s="136" t="s">
        <v>83</v>
      </c>
      <c r="AY215" s="16" t="s">
        <v>170</v>
      </c>
      <c r="BE215" s="137">
        <f t="shared" si="4"/>
        <v>0</v>
      </c>
      <c r="BF215" s="137">
        <f t="shared" si="5"/>
        <v>0</v>
      </c>
      <c r="BG215" s="137">
        <f t="shared" si="6"/>
        <v>0</v>
      </c>
      <c r="BH215" s="137">
        <f t="shared" si="7"/>
        <v>0</v>
      </c>
      <c r="BI215" s="137">
        <f t="shared" si="8"/>
        <v>0</v>
      </c>
      <c r="BJ215" s="16" t="s">
        <v>83</v>
      </c>
      <c r="BK215" s="137">
        <f t="shared" si="9"/>
        <v>0</v>
      </c>
      <c r="BL215" s="16" t="s">
        <v>175</v>
      </c>
      <c r="BM215" s="136" t="s">
        <v>301</v>
      </c>
    </row>
    <row r="216" spans="2:65" s="1" customFormat="1" ht="16.5" customHeight="1">
      <c r="B216" s="31"/>
      <c r="C216" s="125" t="s">
        <v>240</v>
      </c>
      <c r="D216" s="125" t="s">
        <v>171</v>
      </c>
      <c r="E216" s="126" t="s">
        <v>2017</v>
      </c>
      <c r="F216" s="127" t="s">
        <v>1865</v>
      </c>
      <c r="G216" s="128" t="s">
        <v>1475</v>
      </c>
      <c r="H216" s="129">
        <v>1</v>
      </c>
      <c r="I216" s="130"/>
      <c r="J216" s="131">
        <f t="shared" si="0"/>
        <v>0</v>
      </c>
      <c r="K216" s="127" t="s">
        <v>1</v>
      </c>
      <c r="L216" s="31"/>
      <c r="M216" s="138" t="s">
        <v>1</v>
      </c>
      <c r="N216" s="139" t="s">
        <v>40</v>
      </c>
      <c r="O216" s="140"/>
      <c r="P216" s="141">
        <f t="shared" si="1"/>
        <v>0</v>
      </c>
      <c r="Q216" s="141">
        <v>0</v>
      </c>
      <c r="R216" s="141">
        <f t="shared" si="2"/>
        <v>0</v>
      </c>
      <c r="S216" s="141">
        <v>0</v>
      </c>
      <c r="T216" s="142">
        <f t="shared" si="3"/>
        <v>0</v>
      </c>
      <c r="AR216" s="136" t="s">
        <v>175</v>
      </c>
      <c r="AT216" s="136" t="s">
        <v>171</v>
      </c>
      <c r="AU216" s="136" t="s">
        <v>83</v>
      </c>
      <c r="AY216" s="16" t="s">
        <v>170</v>
      </c>
      <c r="BE216" s="137">
        <f t="shared" si="4"/>
        <v>0</v>
      </c>
      <c r="BF216" s="137">
        <f t="shared" si="5"/>
        <v>0</v>
      </c>
      <c r="BG216" s="137">
        <f t="shared" si="6"/>
        <v>0</v>
      </c>
      <c r="BH216" s="137">
        <f t="shared" si="7"/>
        <v>0</v>
      </c>
      <c r="BI216" s="137">
        <f t="shared" si="8"/>
        <v>0</v>
      </c>
      <c r="BJ216" s="16" t="s">
        <v>83</v>
      </c>
      <c r="BK216" s="137">
        <f t="shared" si="9"/>
        <v>0</v>
      </c>
      <c r="BL216" s="16" t="s">
        <v>175</v>
      </c>
      <c r="BM216" s="136" t="s">
        <v>304</v>
      </c>
    </row>
    <row r="217" spans="2:65" s="1" customFormat="1" ht="7" customHeight="1"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31"/>
    </row>
  </sheetData>
  <sheetProtection algorithmName="SHA-512" hashValue="+FtbZr8zNfxnYboGj9qgmVKy61uGzUnsfhIpKTAMhhGUGxiLA4XPPSz4G5gt6mWuBzEZDKHfKy4V11fw+IH8fA==" saltValue="UUx1QI3ZhL5YSSPgti1tyMaXV09hj+aCIpRshbxbiWRzYdrXLdkNEvjnEzGHCWGWpTdxR6C3uB8iQV8DHrMunQ==" spinCount="100000" sheet="1" objects="1" scenarios="1" formatColumns="0" formatRows="0" autoFilter="0"/>
  <autoFilter ref="C119:K216" xr:uid="{00000000-0009-0000-0000-00001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7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135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2018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ROUND(J120,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ROUND((SUM(BE120:BE196)),  2)</f>
        <v>0</v>
      </c>
      <c r="I33" s="91">
        <v>0.21</v>
      </c>
      <c r="J33" s="90">
        <f>ROUND(((SUM(BE120:BE196))*I33),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ROUND((SUM(BF120:BF196)),  2)</f>
        <v>0</v>
      </c>
      <c r="I34" s="91">
        <v>0.12</v>
      </c>
      <c r="J34" s="90">
        <f>ROUND(((SUM(BF120:BF196))*I34),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ROUND((SUM(BG120:BG196)),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ROUND((SUM(BH120:BH196)),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ROUND((SUM(BI120:BI196)),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018 - ÚPRAVA VSTUPNÍHO PODLAŽÍ OBJEKTU POLIKLINIKY V KARVINÉ - EPS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J120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1775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8" customFormat="1" ht="25" customHeight="1">
      <c r="B98" s="103"/>
      <c r="D98" s="104" t="s">
        <v>2019</v>
      </c>
      <c r="E98" s="105"/>
      <c r="F98" s="105"/>
      <c r="G98" s="105"/>
      <c r="H98" s="105"/>
      <c r="I98" s="105"/>
      <c r="J98" s="106">
        <f>J168</f>
        <v>0</v>
      </c>
      <c r="L98" s="103"/>
    </row>
    <row r="99" spans="2:12" s="8" customFormat="1" ht="25" customHeight="1">
      <c r="B99" s="103"/>
      <c r="D99" s="104" t="s">
        <v>1941</v>
      </c>
      <c r="E99" s="105"/>
      <c r="F99" s="105"/>
      <c r="G99" s="105"/>
      <c r="H99" s="105"/>
      <c r="I99" s="105"/>
      <c r="J99" s="106">
        <f>J173</f>
        <v>0</v>
      </c>
      <c r="L99" s="103"/>
    </row>
    <row r="100" spans="2:12" s="8" customFormat="1" ht="25" customHeight="1">
      <c r="B100" s="103"/>
      <c r="D100" s="104" t="s">
        <v>1942</v>
      </c>
      <c r="E100" s="105"/>
      <c r="F100" s="105"/>
      <c r="G100" s="105"/>
      <c r="H100" s="105"/>
      <c r="I100" s="105"/>
      <c r="J100" s="106">
        <f>J187</f>
        <v>0</v>
      </c>
      <c r="L100" s="103"/>
    </row>
    <row r="101" spans="2:12" s="1" customFormat="1" ht="21.85" customHeight="1">
      <c r="B101" s="31"/>
      <c r="L101" s="31"/>
    </row>
    <row r="102" spans="2:12" s="1" customFormat="1" ht="7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7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5" customHeight="1">
      <c r="B107" s="31"/>
      <c r="C107" s="20" t="s">
        <v>155</v>
      </c>
      <c r="L107" s="31"/>
    </row>
    <row r="108" spans="2:12" s="1" customFormat="1" ht="7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26.25" customHeight="1">
      <c r="B110" s="31"/>
      <c r="E110" s="227" t="str">
        <f>E7</f>
        <v>ÚPRAVA VSTUPNÍHO PODLAŽÍ a ÚPRRAVA SERVROVNY OBJEKTU POLIKLINIKY V KARVINÉ</v>
      </c>
      <c r="F110" s="228"/>
      <c r="G110" s="228"/>
      <c r="H110" s="228"/>
      <c r="L110" s="31"/>
    </row>
    <row r="111" spans="2:12" s="1" customFormat="1" ht="12" customHeight="1">
      <c r="B111" s="31"/>
      <c r="C111" s="26" t="s">
        <v>142</v>
      </c>
      <c r="L111" s="31"/>
    </row>
    <row r="112" spans="2:12" s="1" customFormat="1" ht="30" customHeight="1">
      <c r="B112" s="31"/>
      <c r="E112" s="193" t="str">
        <f>E9</f>
        <v>018 - ÚPRAVA VSTUPNÍHO PODLAŽÍ OBJEKTU POLIKLINIKY V KARVINÉ - EPS</v>
      </c>
      <c r="F112" s="229"/>
      <c r="G112" s="229"/>
      <c r="H112" s="229"/>
      <c r="L112" s="31"/>
    </row>
    <row r="113" spans="2:65" s="1" customFormat="1" ht="7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18. 2. 2024</v>
      </c>
      <c r="L114" s="31"/>
    </row>
    <row r="115" spans="2:65" s="1" customFormat="1" ht="7" customHeight="1">
      <c r="B115" s="31"/>
      <c r="L115" s="31"/>
    </row>
    <row r="116" spans="2:65" s="1" customFormat="1" ht="15.15" customHeight="1">
      <c r="B116" s="31"/>
      <c r="C116" s="26" t="s">
        <v>24</v>
      </c>
      <c r="F116" s="24" t="str">
        <f>E15</f>
        <v xml:space="preserve"> </v>
      </c>
      <c r="I116" s="26" t="s">
        <v>30</v>
      </c>
      <c r="J116" s="29" t="str">
        <f>E21</f>
        <v xml:space="preserve"> </v>
      </c>
      <c r="L116" s="31"/>
    </row>
    <row r="117" spans="2:65" s="1" customFormat="1" ht="15.15" customHeight="1">
      <c r="B117" s="31"/>
      <c r="C117" s="26" t="s">
        <v>28</v>
      </c>
      <c r="F117" s="24" t="str">
        <f>IF(E18="","",E18)</f>
        <v>Vyplň údaj</v>
      </c>
      <c r="I117" s="26" t="s">
        <v>32</v>
      </c>
      <c r="J117" s="29" t="str">
        <f>E24</f>
        <v>Barbora Kyšková</v>
      </c>
      <c r="L117" s="31"/>
    </row>
    <row r="118" spans="2:65" s="1" customFormat="1" ht="10.3" customHeight="1">
      <c r="B118" s="31"/>
      <c r="L118" s="31"/>
    </row>
    <row r="119" spans="2:65" s="9" customFormat="1" ht="29.25" customHeight="1">
      <c r="B119" s="107"/>
      <c r="C119" s="108" t="s">
        <v>156</v>
      </c>
      <c r="D119" s="109" t="s">
        <v>60</v>
      </c>
      <c r="E119" s="109" t="s">
        <v>56</v>
      </c>
      <c r="F119" s="109" t="s">
        <v>57</v>
      </c>
      <c r="G119" s="109" t="s">
        <v>157</v>
      </c>
      <c r="H119" s="109" t="s">
        <v>158</v>
      </c>
      <c r="I119" s="109" t="s">
        <v>159</v>
      </c>
      <c r="J119" s="109" t="s">
        <v>146</v>
      </c>
      <c r="K119" s="110" t="s">
        <v>160</v>
      </c>
      <c r="L119" s="107"/>
      <c r="M119" s="58" t="s">
        <v>1</v>
      </c>
      <c r="N119" s="59" t="s">
        <v>39</v>
      </c>
      <c r="O119" s="59" t="s">
        <v>161</v>
      </c>
      <c r="P119" s="59" t="s">
        <v>162</v>
      </c>
      <c r="Q119" s="59" t="s">
        <v>163</v>
      </c>
      <c r="R119" s="59" t="s">
        <v>164</v>
      </c>
      <c r="S119" s="59" t="s">
        <v>165</v>
      </c>
      <c r="T119" s="60" t="s">
        <v>166</v>
      </c>
    </row>
    <row r="120" spans="2:65" s="1" customFormat="1" ht="22.8" customHeight="1">
      <c r="B120" s="31"/>
      <c r="C120" s="63" t="s">
        <v>167</v>
      </c>
      <c r="J120" s="111">
        <f>BK120</f>
        <v>0</v>
      </c>
      <c r="L120" s="31"/>
      <c r="M120" s="61"/>
      <c r="N120" s="52"/>
      <c r="O120" s="52"/>
      <c r="P120" s="112">
        <f>P121+P168+P173+P187</f>
        <v>0</v>
      </c>
      <c r="Q120" s="52"/>
      <c r="R120" s="112">
        <f>R121+R168+R173+R187</f>
        <v>0</v>
      </c>
      <c r="S120" s="52"/>
      <c r="T120" s="113">
        <f>T121+T168+T173+T187</f>
        <v>0</v>
      </c>
      <c r="AT120" s="16" t="s">
        <v>74</v>
      </c>
      <c r="AU120" s="16" t="s">
        <v>148</v>
      </c>
      <c r="BK120" s="114">
        <f>BK121+BK168+BK173+BK187</f>
        <v>0</v>
      </c>
    </row>
    <row r="121" spans="2:65" s="10" customFormat="1" ht="25.9" customHeight="1">
      <c r="B121" s="115"/>
      <c r="D121" s="116" t="s">
        <v>74</v>
      </c>
      <c r="E121" s="117" t="s">
        <v>168</v>
      </c>
      <c r="F121" s="117" t="s">
        <v>1778</v>
      </c>
      <c r="I121" s="118"/>
      <c r="J121" s="119">
        <f>BK121</f>
        <v>0</v>
      </c>
      <c r="L121" s="115"/>
      <c r="M121" s="120"/>
      <c r="P121" s="121">
        <f>SUM(P122:P167)</f>
        <v>0</v>
      </c>
      <c r="R121" s="121">
        <f>SUM(R122:R167)</f>
        <v>0</v>
      </c>
      <c r="T121" s="122">
        <f>SUM(T122:T167)</f>
        <v>0</v>
      </c>
      <c r="AR121" s="116" t="s">
        <v>83</v>
      </c>
      <c r="AT121" s="123" t="s">
        <v>74</v>
      </c>
      <c r="AU121" s="123" t="s">
        <v>75</v>
      </c>
      <c r="AY121" s="116" t="s">
        <v>170</v>
      </c>
      <c r="BK121" s="124">
        <f>SUM(BK122:BK167)</f>
        <v>0</v>
      </c>
    </row>
    <row r="122" spans="2:65" s="1" customFormat="1" ht="66.75" customHeight="1">
      <c r="B122" s="31"/>
      <c r="C122" s="125" t="s">
        <v>83</v>
      </c>
      <c r="D122" s="125" t="s">
        <v>171</v>
      </c>
      <c r="E122" s="126" t="s">
        <v>2020</v>
      </c>
      <c r="F122" s="127" t="s">
        <v>2021</v>
      </c>
      <c r="G122" s="128" t="s">
        <v>178</v>
      </c>
      <c r="H122" s="129">
        <v>1</v>
      </c>
      <c r="I122" s="130"/>
      <c r="J122" s="131">
        <f>ROUND(I122*H122,2)</f>
        <v>0</v>
      </c>
      <c r="K122" s="127" t="s">
        <v>1</v>
      </c>
      <c r="L122" s="31"/>
      <c r="M122" s="132" t="s">
        <v>1</v>
      </c>
      <c r="N122" s="133" t="s">
        <v>40</v>
      </c>
      <c r="P122" s="134">
        <f>O122*H122</f>
        <v>0</v>
      </c>
      <c r="Q122" s="134">
        <v>0</v>
      </c>
      <c r="R122" s="134">
        <f>Q122*H122</f>
        <v>0</v>
      </c>
      <c r="S122" s="134">
        <v>0</v>
      </c>
      <c r="T122" s="135">
        <f>S122*H122</f>
        <v>0</v>
      </c>
      <c r="AR122" s="136" t="s">
        <v>175</v>
      </c>
      <c r="AT122" s="136" t="s">
        <v>171</v>
      </c>
      <c r="AU122" s="136" t="s">
        <v>83</v>
      </c>
      <c r="AY122" s="16" t="s">
        <v>170</v>
      </c>
      <c r="BE122" s="137">
        <f>IF(N122="základní",J122,0)</f>
        <v>0</v>
      </c>
      <c r="BF122" s="137">
        <f>IF(N122="snížená",J122,0)</f>
        <v>0</v>
      </c>
      <c r="BG122" s="137">
        <f>IF(N122="zákl. přenesená",J122,0)</f>
        <v>0</v>
      </c>
      <c r="BH122" s="137">
        <f>IF(N122="sníž. přenesená",J122,0)</f>
        <v>0</v>
      </c>
      <c r="BI122" s="137">
        <f>IF(N122="nulová",J122,0)</f>
        <v>0</v>
      </c>
      <c r="BJ122" s="16" t="s">
        <v>83</v>
      </c>
      <c r="BK122" s="137">
        <f>ROUND(I122*H122,2)</f>
        <v>0</v>
      </c>
      <c r="BL122" s="16" t="s">
        <v>175</v>
      </c>
      <c r="BM122" s="136" t="s">
        <v>85</v>
      </c>
    </row>
    <row r="123" spans="2:65" s="12" customFormat="1" ht="10.199999999999999">
      <c r="B123" s="149"/>
      <c r="D123" s="150" t="s">
        <v>601</v>
      </c>
      <c r="E123" s="151" t="s">
        <v>1</v>
      </c>
      <c r="F123" s="152" t="s">
        <v>1781</v>
      </c>
      <c r="H123" s="153">
        <v>1</v>
      </c>
      <c r="I123" s="154"/>
      <c r="L123" s="149"/>
      <c r="M123" s="155"/>
      <c r="T123" s="156"/>
      <c r="AT123" s="151" t="s">
        <v>601</v>
      </c>
      <c r="AU123" s="151" t="s">
        <v>83</v>
      </c>
      <c r="AV123" s="12" t="s">
        <v>85</v>
      </c>
      <c r="AW123" s="12" t="s">
        <v>31</v>
      </c>
      <c r="AX123" s="12" t="s">
        <v>75</v>
      </c>
      <c r="AY123" s="151" t="s">
        <v>170</v>
      </c>
    </row>
    <row r="124" spans="2:65" s="14" customFormat="1" ht="10.199999999999999">
      <c r="B124" s="173"/>
      <c r="D124" s="150" t="s">
        <v>601</v>
      </c>
      <c r="E124" s="174" t="s">
        <v>1</v>
      </c>
      <c r="F124" s="175" t="s">
        <v>670</v>
      </c>
      <c r="H124" s="176">
        <v>1</v>
      </c>
      <c r="I124" s="177"/>
      <c r="L124" s="173"/>
      <c r="M124" s="178"/>
      <c r="T124" s="179"/>
      <c r="AT124" s="174" t="s">
        <v>601</v>
      </c>
      <c r="AU124" s="174" t="s">
        <v>83</v>
      </c>
      <c r="AV124" s="14" t="s">
        <v>175</v>
      </c>
      <c r="AW124" s="14" t="s">
        <v>31</v>
      </c>
      <c r="AX124" s="14" t="s">
        <v>83</v>
      </c>
      <c r="AY124" s="174" t="s">
        <v>170</v>
      </c>
    </row>
    <row r="125" spans="2:65" s="1" customFormat="1" ht="24.15" customHeight="1">
      <c r="B125" s="31"/>
      <c r="C125" s="125" t="s">
        <v>85</v>
      </c>
      <c r="D125" s="125" t="s">
        <v>171</v>
      </c>
      <c r="E125" s="126" t="s">
        <v>2022</v>
      </c>
      <c r="F125" s="127" t="s">
        <v>2023</v>
      </c>
      <c r="G125" s="128" t="s">
        <v>178</v>
      </c>
      <c r="H125" s="129">
        <v>1</v>
      </c>
      <c r="I125" s="130"/>
      <c r="J125" s="131">
        <f>ROUND(I125*H125,2)</f>
        <v>0</v>
      </c>
      <c r="K125" s="127" t="s">
        <v>1</v>
      </c>
      <c r="L125" s="31"/>
      <c r="M125" s="132" t="s">
        <v>1</v>
      </c>
      <c r="N125" s="133" t="s">
        <v>40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6" t="s">
        <v>83</v>
      </c>
      <c r="BK125" s="137">
        <f>ROUND(I125*H125,2)</f>
        <v>0</v>
      </c>
      <c r="BL125" s="16" t="s">
        <v>175</v>
      </c>
      <c r="BM125" s="136" t="s">
        <v>175</v>
      </c>
    </row>
    <row r="126" spans="2:65" s="1" customFormat="1" ht="24.15" customHeight="1">
      <c r="B126" s="31"/>
      <c r="C126" s="125" t="s">
        <v>179</v>
      </c>
      <c r="D126" s="125" t="s">
        <v>171</v>
      </c>
      <c r="E126" s="126" t="s">
        <v>2024</v>
      </c>
      <c r="F126" s="127" t="s">
        <v>2025</v>
      </c>
      <c r="G126" s="128" t="s">
        <v>178</v>
      </c>
      <c r="H126" s="129">
        <v>1</v>
      </c>
      <c r="I126" s="130"/>
      <c r="J126" s="131">
        <f>ROUND(I126*H126,2)</f>
        <v>0</v>
      </c>
      <c r="K126" s="127" t="s">
        <v>1</v>
      </c>
      <c r="L126" s="31"/>
      <c r="M126" s="132" t="s">
        <v>1</v>
      </c>
      <c r="N126" s="133" t="s">
        <v>40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6" t="s">
        <v>83</v>
      </c>
      <c r="BK126" s="137">
        <f>ROUND(I126*H126,2)</f>
        <v>0</v>
      </c>
      <c r="BL126" s="16" t="s">
        <v>175</v>
      </c>
      <c r="BM126" s="136" t="s">
        <v>182</v>
      </c>
    </row>
    <row r="127" spans="2:65" s="12" customFormat="1" ht="10.199999999999999">
      <c r="B127" s="149"/>
      <c r="D127" s="150" t="s">
        <v>601</v>
      </c>
      <c r="E127" s="151" t="s">
        <v>1</v>
      </c>
      <c r="F127" s="152" t="s">
        <v>2026</v>
      </c>
      <c r="H127" s="153">
        <v>1</v>
      </c>
      <c r="I127" s="154"/>
      <c r="L127" s="149"/>
      <c r="M127" s="155"/>
      <c r="T127" s="156"/>
      <c r="AT127" s="151" t="s">
        <v>601</v>
      </c>
      <c r="AU127" s="151" t="s">
        <v>83</v>
      </c>
      <c r="AV127" s="12" t="s">
        <v>85</v>
      </c>
      <c r="AW127" s="12" t="s">
        <v>31</v>
      </c>
      <c r="AX127" s="12" t="s">
        <v>75</v>
      </c>
      <c r="AY127" s="151" t="s">
        <v>170</v>
      </c>
    </row>
    <row r="128" spans="2:65" s="14" customFormat="1" ht="10.199999999999999">
      <c r="B128" s="173"/>
      <c r="D128" s="150" t="s">
        <v>601</v>
      </c>
      <c r="E128" s="174" t="s">
        <v>1</v>
      </c>
      <c r="F128" s="175" t="s">
        <v>670</v>
      </c>
      <c r="H128" s="176">
        <v>1</v>
      </c>
      <c r="I128" s="177"/>
      <c r="L128" s="173"/>
      <c r="M128" s="178"/>
      <c r="T128" s="179"/>
      <c r="AT128" s="174" t="s">
        <v>601</v>
      </c>
      <c r="AU128" s="174" t="s">
        <v>83</v>
      </c>
      <c r="AV128" s="14" t="s">
        <v>175</v>
      </c>
      <c r="AW128" s="14" t="s">
        <v>31</v>
      </c>
      <c r="AX128" s="14" t="s">
        <v>83</v>
      </c>
      <c r="AY128" s="174" t="s">
        <v>170</v>
      </c>
    </row>
    <row r="129" spans="2:65" s="1" customFormat="1" ht="37.799999999999997" customHeight="1">
      <c r="B129" s="31"/>
      <c r="C129" s="125" t="s">
        <v>175</v>
      </c>
      <c r="D129" s="125" t="s">
        <v>171</v>
      </c>
      <c r="E129" s="126" t="s">
        <v>2027</v>
      </c>
      <c r="F129" s="127" t="s">
        <v>2028</v>
      </c>
      <c r="G129" s="128" t="s">
        <v>178</v>
      </c>
      <c r="H129" s="129">
        <v>1</v>
      </c>
      <c r="I129" s="130"/>
      <c r="J129" s="131">
        <f>ROUND(I129*H129,2)</f>
        <v>0</v>
      </c>
      <c r="K129" s="127" t="s">
        <v>1</v>
      </c>
      <c r="L129" s="31"/>
      <c r="M129" s="132" t="s">
        <v>1</v>
      </c>
      <c r="N129" s="133" t="s">
        <v>40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6" t="s">
        <v>83</v>
      </c>
      <c r="BK129" s="137">
        <f>ROUND(I129*H129,2)</f>
        <v>0</v>
      </c>
      <c r="BL129" s="16" t="s">
        <v>175</v>
      </c>
      <c r="BM129" s="136" t="s">
        <v>185</v>
      </c>
    </row>
    <row r="130" spans="2:65" s="12" customFormat="1" ht="10.199999999999999">
      <c r="B130" s="149"/>
      <c r="D130" s="150" t="s">
        <v>601</v>
      </c>
      <c r="E130" s="151" t="s">
        <v>1</v>
      </c>
      <c r="F130" s="152" t="s">
        <v>1781</v>
      </c>
      <c r="H130" s="153">
        <v>1</v>
      </c>
      <c r="I130" s="154"/>
      <c r="L130" s="149"/>
      <c r="M130" s="155"/>
      <c r="T130" s="156"/>
      <c r="AT130" s="151" t="s">
        <v>601</v>
      </c>
      <c r="AU130" s="151" t="s">
        <v>83</v>
      </c>
      <c r="AV130" s="12" t="s">
        <v>85</v>
      </c>
      <c r="AW130" s="12" t="s">
        <v>31</v>
      </c>
      <c r="AX130" s="12" t="s">
        <v>75</v>
      </c>
      <c r="AY130" s="151" t="s">
        <v>170</v>
      </c>
    </row>
    <row r="131" spans="2:65" s="14" customFormat="1" ht="10.199999999999999">
      <c r="B131" s="173"/>
      <c r="D131" s="150" t="s">
        <v>601</v>
      </c>
      <c r="E131" s="174" t="s">
        <v>1</v>
      </c>
      <c r="F131" s="175" t="s">
        <v>670</v>
      </c>
      <c r="H131" s="176">
        <v>1</v>
      </c>
      <c r="I131" s="177"/>
      <c r="L131" s="173"/>
      <c r="M131" s="178"/>
      <c r="T131" s="179"/>
      <c r="AT131" s="174" t="s">
        <v>601</v>
      </c>
      <c r="AU131" s="174" t="s">
        <v>83</v>
      </c>
      <c r="AV131" s="14" t="s">
        <v>175</v>
      </c>
      <c r="AW131" s="14" t="s">
        <v>31</v>
      </c>
      <c r="AX131" s="14" t="s">
        <v>83</v>
      </c>
      <c r="AY131" s="174" t="s">
        <v>170</v>
      </c>
    </row>
    <row r="132" spans="2:65" s="1" customFormat="1" ht="33" customHeight="1">
      <c r="B132" s="31"/>
      <c r="C132" s="125" t="s">
        <v>186</v>
      </c>
      <c r="D132" s="125" t="s">
        <v>171</v>
      </c>
      <c r="E132" s="126" t="s">
        <v>2029</v>
      </c>
      <c r="F132" s="127" t="s">
        <v>2030</v>
      </c>
      <c r="G132" s="128" t="s">
        <v>178</v>
      </c>
      <c r="H132" s="129">
        <v>1</v>
      </c>
      <c r="I132" s="130"/>
      <c r="J132" s="131">
        <f>ROUND(I132*H132,2)</f>
        <v>0</v>
      </c>
      <c r="K132" s="127" t="s">
        <v>1</v>
      </c>
      <c r="L132" s="31"/>
      <c r="M132" s="132" t="s">
        <v>1</v>
      </c>
      <c r="N132" s="133" t="s">
        <v>40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6" t="s">
        <v>83</v>
      </c>
      <c r="BK132" s="137">
        <f>ROUND(I132*H132,2)</f>
        <v>0</v>
      </c>
      <c r="BL132" s="16" t="s">
        <v>175</v>
      </c>
      <c r="BM132" s="136" t="s">
        <v>189</v>
      </c>
    </row>
    <row r="133" spans="2:65" s="1" customFormat="1" ht="16.5" customHeight="1">
      <c r="B133" s="31"/>
      <c r="C133" s="125" t="s">
        <v>182</v>
      </c>
      <c r="D133" s="125" t="s">
        <v>171</v>
      </c>
      <c r="E133" s="126" t="s">
        <v>2031</v>
      </c>
      <c r="F133" s="127" t="s">
        <v>2032</v>
      </c>
      <c r="G133" s="128" t="s">
        <v>178</v>
      </c>
      <c r="H133" s="129">
        <v>1</v>
      </c>
      <c r="I133" s="130"/>
      <c r="J133" s="131">
        <f>ROUND(I133*H133,2)</f>
        <v>0</v>
      </c>
      <c r="K133" s="127" t="s">
        <v>1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83</v>
      </c>
      <c r="BK133" s="137">
        <f>ROUND(I133*H133,2)</f>
        <v>0</v>
      </c>
      <c r="BL133" s="16" t="s">
        <v>175</v>
      </c>
      <c r="BM133" s="136" t="s">
        <v>8</v>
      </c>
    </row>
    <row r="134" spans="2:65" s="12" customFormat="1" ht="10.199999999999999">
      <c r="B134" s="149"/>
      <c r="D134" s="150" t="s">
        <v>601</v>
      </c>
      <c r="E134" s="151" t="s">
        <v>1</v>
      </c>
      <c r="F134" s="152" t="s">
        <v>2033</v>
      </c>
      <c r="H134" s="153">
        <v>1</v>
      </c>
      <c r="I134" s="154"/>
      <c r="L134" s="149"/>
      <c r="M134" s="155"/>
      <c r="T134" s="156"/>
      <c r="AT134" s="151" t="s">
        <v>601</v>
      </c>
      <c r="AU134" s="151" t="s">
        <v>83</v>
      </c>
      <c r="AV134" s="12" t="s">
        <v>85</v>
      </c>
      <c r="AW134" s="12" t="s">
        <v>31</v>
      </c>
      <c r="AX134" s="12" t="s">
        <v>75</v>
      </c>
      <c r="AY134" s="151" t="s">
        <v>170</v>
      </c>
    </row>
    <row r="135" spans="2:65" s="14" customFormat="1" ht="10.199999999999999">
      <c r="B135" s="173"/>
      <c r="D135" s="150" t="s">
        <v>601</v>
      </c>
      <c r="E135" s="174" t="s">
        <v>1</v>
      </c>
      <c r="F135" s="175" t="s">
        <v>670</v>
      </c>
      <c r="H135" s="176">
        <v>1</v>
      </c>
      <c r="I135" s="177"/>
      <c r="L135" s="173"/>
      <c r="M135" s="178"/>
      <c r="T135" s="179"/>
      <c r="AT135" s="174" t="s">
        <v>601</v>
      </c>
      <c r="AU135" s="174" t="s">
        <v>83</v>
      </c>
      <c r="AV135" s="14" t="s">
        <v>175</v>
      </c>
      <c r="AW135" s="14" t="s">
        <v>31</v>
      </c>
      <c r="AX135" s="14" t="s">
        <v>83</v>
      </c>
      <c r="AY135" s="174" t="s">
        <v>170</v>
      </c>
    </row>
    <row r="136" spans="2:65" s="1" customFormat="1" ht="24.15" customHeight="1">
      <c r="B136" s="31"/>
      <c r="C136" s="125" t="s">
        <v>192</v>
      </c>
      <c r="D136" s="125" t="s">
        <v>171</v>
      </c>
      <c r="E136" s="126" t="s">
        <v>2034</v>
      </c>
      <c r="F136" s="127" t="s">
        <v>2035</v>
      </c>
      <c r="G136" s="128" t="s">
        <v>178</v>
      </c>
      <c r="H136" s="129">
        <v>1</v>
      </c>
      <c r="I136" s="130"/>
      <c r="J136" s="131">
        <f>ROUND(I136*H136,2)</f>
        <v>0</v>
      </c>
      <c r="K136" s="127" t="s">
        <v>1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195</v>
      </c>
    </row>
    <row r="137" spans="2:65" s="12" customFormat="1" ht="10.199999999999999">
      <c r="B137" s="149"/>
      <c r="D137" s="150" t="s">
        <v>601</v>
      </c>
      <c r="E137" s="151" t="s">
        <v>1</v>
      </c>
      <c r="F137" s="152" t="s">
        <v>2036</v>
      </c>
      <c r="H137" s="153">
        <v>1</v>
      </c>
      <c r="I137" s="154"/>
      <c r="L137" s="149"/>
      <c r="M137" s="155"/>
      <c r="T137" s="156"/>
      <c r="AT137" s="151" t="s">
        <v>601</v>
      </c>
      <c r="AU137" s="151" t="s">
        <v>83</v>
      </c>
      <c r="AV137" s="12" t="s">
        <v>85</v>
      </c>
      <c r="AW137" s="12" t="s">
        <v>31</v>
      </c>
      <c r="AX137" s="12" t="s">
        <v>75</v>
      </c>
      <c r="AY137" s="151" t="s">
        <v>170</v>
      </c>
    </row>
    <row r="138" spans="2:65" s="14" customFormat="1" ht="10.199999999999999">
      <c r="B138" s="173"/>
      <c r="D138" s="150" t="s">
        <v>601</v>
      </c>
      <c r="E138" s="174" t="s">
        <v>1</v>
      </c>
      <c r="F138" s="175" t="s">
        <v>670</v>
      </c>
      <c r="H138" s="176">
        <v>1</v>
      </c>
      <c r="I138" s="177"/>
      <c r="L138" s="173"/>
      <c r="M138" s="178"/>
      <c r="T138" s="179"/>
      <c r="AT138" s="174" t="s">
        <v>601</v>
      </c>
      <c r="AU138" s="174" t="s">
        <v>83</v>
      </c>
      <c r="AV138" s="14" t="s">
        <v>175</v>
      </c>
      <c r="AW138" s="14" t="s">
        <v>31</v>
      </c>
      <c r="AX138" s="14" t="s">
        <v>83</v>
      </c>
      <c r="AY138" s="174" t="s">
        <v>170</v>
      </c>
    </row>
    <row r="139" spans="2:65" s="1" customFormat="1" ht="33" customHeight="1">
      <c r="B139" s="31"/>
      <c r="C139" s="125" t="s">
        <v>185</v>
      </c>
      <c r="D139" s="125" t="s">
        <v>171</v>
      </c>
      <c r="E139" s="126" t="s">
        <v>2037</v>
      </c>
      <c r="F139" s="127" t="s">
        <v>2038</v>
      </c>
      <c r="G139" s="128" t="s">
        <v>178</v>
      </c>
      <c r="H139" s="129">
        <v>2</v>
      </c>
      <c r="I139" s="130"/>
      <c r="J139" s="131">
        <f>ROUND(I139*H139,2)</f>
        <v>0</v>
      </c>
      <c r="K139" s="127" t="s">
        <v>1</v>
      </c>
      <c r="L139" s="31"/>
      <c r="M139" s="132" t="s">
        <v>1</v>
      </c>
      <c r="N139" s="133" t="s">
        <v>40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6" t="s">
        <v>83</v>
      </c>
      <c r="BK139" s="137">
        <f>ROUND(I139*H139,2)</f>
        <v>0</v>
      </c>
      <c r="BL139" s="16" t="s">
        <v>175</v>
      </c>
      <c r="BM139" s="136" t="s">
        <v>198</v>
      </c>
    </row>
    <row r="140" spans="2:65" s="12" customFormat="1" ht="20.399999999999999">
      <c r="B140" s="149"/>
      <c r="D140" s="150" t="s">
        <v>601</v>
      </c>
      <c r="E140" s="151" t="s">
        <v>1</v>
      </c>
      <c r="F140" s="152" t="s">
        <v>2039</v>
      </c>
      <c r="H140" s="153">
        <v>2</v>
      </c>
      <c r="I140" s="154"/>
      <c r="L140" s="149"/>
      <c r="M140" s="155"/>
      <c r="T140" s="156"/>
      <c r="AT140" s="151" t="s">
        <v>601</v>
      </c>
      <c r="AU140" s="151" t="s">
        <v>83</v>
      </c>
      <c r="AV140" s="12" t="s">
        <v>85</v>
      </c>
      <c r="AW140" s="12" t="s">
        <v>31</v>
      </c>
      <c r="AX140" s="12" t="s">
        <v>75</v>
      </c>
      <c r="AY140" s="151" t="s">
        <v>170</v>
      </c>
    </row>
    <row r="141" spans="2:65" s="14" customFormat="1" ht="10.199999999999999">
      <c r="B141" s="173"/>
      <c r="D141" s="150" t="s">
        <v>601</v>
      </c>
      <c r="E141" s="174" t="s">
        <v>1</v>
      </c>
      <c r="F141" s="175" t="s">
        <v>670</v>
      </c>
      <c r="H141" s="176">
        <v>2</v>
      </c>
      <c r="I141" s="177"/>
      <c r="L141" s="173"/>
      <c r="M141" s="178"/>
      <c r="T141" s="179"/>
      <c r="AT141" s="174" t="s">
        <v>601</v>
      </c>
      <c r="AU141" s="174" t="s">
        <v>83</v>
      </c>
      <c r="AV141" s="14" t="s">
        <v>175</v>
      </c>
      <c r="AW141" s="14" t="s">
        <v>31</v>
      </c>
      <c r="AX141" s="14" t="s">
        <v>83</v>
      </c>
      <c r="AY141" s="174" t="s">
        <v>170</v>
      </c>
    </row>
    <row r="142" spans="2:65" s="1" customFormat="1" ht="24.15" customHeight="1">
      <c r="B142" s="31"/>
      <c r="C142" s="125" t="s">
        <v>199</v>
      </c>
      <c r="D142" s="125" t="s">
        <v>171</v>
      </c>
      <c r="E142" s="126" t="s">
        <v>2040</v>
      </c>
      <c r="F142" s="127" t="s">
        <v>2041</v>
      </c>
      <c r="G142" s="128" t="s">
        <v>178</v>
      </c>
      <c r="H142" s="129">
        <v>1</v>
      </c>
      <c r="I142" s="130"/>
      <c r="J142" s="131">
        <f>ROUND(I142*H142,2)</f>
        <v>0</v>
      </c>
      <c r="K142" s="127" t="s">
        <v>1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83</v>
      </c>
      <c r="BK142" s="137">
        <f>ROUND(I142*H142,2)</f>
        <v>0</v>
      </c>
      <c r="BL142" s="16" t="s">
        <v>175</v>
      </c>
      <c r="BM142" s="136" t="s">
        <v>202</v>
      </c>
    </row>
    <row r="143" spans="2:65" s="12" customFormat="1" ht="10.199999999999999">
      <c r="B143" s="149"/>
      <c r="D143" s="150" t="s">
        <v>601</v>
      </c>
      <c r="E143" s="151" t="s">
        <v>1</v>
      </c>
      <c r="F143" s="152" t="s">
        <v>2042</v>
      </c>
      <c r="H143" s="153">
        <v>1</v>
      </c>
      <c r="I143" s="154"/>
      <c r="L143" s="149"/>
      <c r="M143" s="155"/>
      <c r="T143" s="156"/>
      <c r="AT143" s="151" t="s">
        <v>601</v>
      </c>
      <c r="AU143" s="151" t="s">
        <v>83</v>
      </c>
      <c r="AV143" s="12" t="s">
        <v>85</v>
      </c>
      <c r="AW143" s="12" t="s">
        <v>31</v>
      </c>
      <c r="AX143" s="12" t="s">
        <v>75</v>
      </c>
      <c r="AY143" s="151" t="s">
        <v>170</v>
      </c>
    </row>
    <row r="144" spans="2:65" s="14" customFormat="1" ht="10.199999999999999">
      <c r="B144" s="173"/>
      <c r="D144" s="150" t="s">
        <v>601</v>
      </c>
      <c r="E144" s="174" t="s">
        <v>1</v>
      </c>
      <c r="F144" s="175" t="s">
        <v>670</v>
      </c>
      <c r="H144" s="176">
        <v>1</v>
      </c>
      <c r="I144" s="177"/>
      <c r="L144" s="173"/>
      <c r="M144" s="178"/>
      <c r="T144" s="179"/>
      <c r="AT144" s="174" t="s">
        <v>601</v>
      </c>
      <c r="AU144" s="174" t="s">
        <v>83</v>
      </c>
      <c r="AV144" s="14" t="s">
        <v>175</v>
      </c>
      <c r="AW144" s="14" t="s">
        <v>31</v>
      </c>
      <c r="AX144" s="14" t="s">
        <v>83</v>
      </c>
      <c r="AY144" s="174" t="s">
        <v>170</v>
      </c>
    </row>
    <row r="145" spans="2:65" s="1" customFormat="1" ht="33" customHeight="1">
      <c r="B145" s="31"/>
      <c r="C145" s="125" t="s">
        <v>189</v>
      </c>
      <c r="D145" s="125" t="s">
        <v>171</v>
      </c>
      <c r="E145" s="126" t="s">
        <v>2043</v>
      </c>
      <c r="F145" s="127" t="s">
        <v>2044</v>
      </c>
      <c r="G145" s="128" t="s">
        <v>178</v>
      </c>
      <c r="H145" s="129">
        <v>1</v>
      </c>
      <c r="I145" s="130"/>
      <c r="J145" s="131">
        <f>ROUND(I145*H145,2)</f>
        <v>0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205</v>
      </c>
    </row>
    <row r="146" spans="2:65" s="12" customFormat="1" ht="10.199999999999999">
      <c r="B146" s="149"/>
      <c r="D146" s="150" t="s">
        <v>601</v>
      </c>
      <c r="E146" s="151" t="s">
        <v>1</v>
      </c>
      <c r="F146" s="152" t="s">
        <v>2045</v>
      </c>
      <c r="H146" s="153">
        <v>1</v>
      </c>
      <c r="I146" s="154"/>
      <c r="L146" s="149"/>
      <c r="M146" s="155"/>
      <c r="T146" s="156"/>
      <c r="AT146" s="151" t="s">
        <v>601</v>
      </c>
      <c r="AU146" s="151" t="s">
        <v>83</v>
      </c>
      <c r="AV146" s="12" t="s">
        <v>85</v>
      </c>
      <c r="AW146" s="12" t="s">
        <v>31</v>
      </c>
      <c r="AX146" s="12" t="s">
        <v>75</v>
      </c>
      <c r="AY146" s="151" t="s">
        <v>170</v>
      </c>
    </row>
    <row r="147" spans="2:65" s="14" customFormat="1" ht="10.199999999999999">
      <c r="B147" s="173"/>
      <c r="D147" s="150" t="s">
        <v>601</v>
      </c>
      <c r="E147" s="174" t="s">
        <v>1</v>
      </c>
      <c r="F147" s="175" t="s">
        <v>670</v>
      </c>
      <c r="H147" s="176">
        <v>1</v>
      </c>
      <c r="I147" s="177"/>
      <c r="L147" s="173"/>
      <c r="M147" s="178"/>
      <c r="T147" s="179"/>
      <c r="AT147" s="174" t="s">
        <v>601</v>
      </c>
      <c r="AU147" s="174" t="s">
        <v>83</v>
      </c>
      <c r="AV147" s="14" t="s">
        <v>175</v>
      </c>
      <c r="AW147" s="14" t="s">
        <v>31</v>
      </c>
      <c r="AX147" s="14" t="s">
        <v>83</v>
      </c>
      <c r="AY147" s="174" t="s">
        <v>170</v>
      </c>
    </row>
    <row r="148" spans="2:65" s="1" customFormat="1" ht="24.15" customHeight="1">
      <c r="B148" s="31"/>
      <c r="C148" s="125" t="s">
        <v>206</v>
      </c>
      <c r="D148" s="125" t="s">
        <v>171</v>
      </c>
      <c r="E148" s="126" t="s">
        <v>2046</v>
      </c>
      <c r="F148" s="127" t="s">
        <v>2047</v>
      </c>
      <c r="G148" s="128" t="s">
        <v>178</v>
      </c>
      <c r="H148" s="129">
        <v>1</v>
      </c>
      <c r="I148" s="130"/>
      <c r="J148" s="131">
        <f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83</v>
      </c>
      <c r="BK148" s="137">
        <f>ROUND(I148*H148,2)</f>
        <v>0</v>
      </c>
      <c r="BL148" s="16" t="s">
        <v>175</v>
      </c>
      <c r="BM148" s="136" t="s">
        <v>209</v>
      </c>
    </row>
    <row r="149" spans="2:65" s="1" customFormat="1" ht="16.5" customHeight="1">
      <c r="B149" s="31"/>
      <c r="C149" s="125" t="s">
        <v>8</v>
      </c>
      <c r="D149" s="125" t="s">
        <v>171</v>
      </c>
      <c r="E149" s="126" t="s">
        <v>2048</v>
      </c>
      <c r="F149" s="127" t="s">
        <v>2049</v>
      </c>
      <c r="G149" s="128" t="s">
        <v>178</v>
      </c>
      <c r="H149" s="129">
        <v>6</v>
      </c>
      <c r="I149" s="130"/>
      <c r="J149" s="131">
        <f>ROUND(I149*H149,2)</f>
        <v>0</v>
      </c>
      <c r="K149" s="127" t="s">
        <v>1</v>
      </c>
      <c r="L149" s="31"/>
      <c r="M149" s="132" t="s">
        <v>1</v>
      </c>
      <c r="N149" s="133" t="s">
        <v>40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175</v>
      </c>
      <c r="AT149" s="136" t="s">
        <v>171</v>
      </c>
      <c r="AU149" s="136" t="s">
        <v>83</v>
      </c>
      <c r="AY149" s="16" t="s">
        <v>170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6" t="s">
        <v>83</v>
      </c>
      <c r="BK149" s="137">
        <f>ROUND(I149*H149,2)</f>
        <v>0</v>
      </c>
      <c r="BL149" s="16" t="s">
        <v>175</v>
      </c>
      <c r="BM149" s="136" t="s">
        <v>212</v>
      </c>
    </row>
    <row r="150" spans="2:65" s="12" customFormat="1" ht="20.399999999999999">
      <c r="B150" s="149"/>
      <c r="D150" s="150" t="s">
        <v>601</v>
      </c>
      <c r="E150" s="151" t="s">
        <v>1</v>
      </c>
      <c r="F150" s="152" t="s">
        <v>2050</v>
      </c>
      <c r="H150" s="153">
        <v>6</v>
      </c>
      <c r="I150" s="154"/>
      <c r="L150" s="149"/>
      <c r="M150" s="155"/>
      <c r="T150" s="156"/>
      <c r="AT150" s="151" t="s">
        <v>601</v>
      </c>
      <c r="AU150" s="151" t="s">
        <v>83</v>
      </c>
      <c r="AV150" s="12" t="s">
        <v>85</v>
      </c>
      <c r="AW150" s="12" t="s">
        <v>31</v>
      </c>
      <c r="AX150" s="12" t="s">
        <v>75</v>
      </c>
      <c r="AY150" s="151" t="s">
        <v>170</v>
      </c>
    </row>
    <row r="151" spans="2:65" s="14" customFormat="1" ht="10.199999999999999">
      <c r="B151" s="173"/>
      <c r="D151" s="150" t="s">
        <v>601</v>
      </c>
      <c r="E151" s="174" t="s">
        <v>1</v>
      </c>
      <c r="F151" s="175" t="s">
        <v>670</v>
      </c>
      <c r="H151" s="176">
        <v>6</v>
      </c>
      <c r="I151" s="177"/>
      <c r="L151" s="173"/>
      <c r="M151" s="178"/>
      <c r="T151" s="179"/>
      <c r="AT151" s="174" t="s">
        <v>601</v>
      </c>
      <c r="AU151" s="174" t="s">
        <v>83</v>
      </c>
      <c r="AV151" s="14" t="s">
        <v>175</v>
      </c>
      <c r="AW151" s="14" t="s">
        <v>31</v>
      </c>
      <c r="AX151" s="14" t="s">
        <v>83</v>
      </c>
      <c r="AY151" s="174" t="s">
        <v>170</v>
      </c>
    </row>
    <row r="152" spans="2:65" s="1" customFormat="1" ht="16.5" customHeight="1">
      <c r="B152" s="31"/>
      <c r="C152" s="125" t="s">
        <v>213</v>
      </c>
      <c r="D152" s="125" t="s">
        <v>171</v>
      </c>
      <c r="E152" s="126" t="s">
        <v>2051</v>
      </c>
      <c r="F152" s="127" t="s">
        <v>2052</v>
      </c>
      <c r="G152" s="128" t="s">
        <v>178</v>
      </c>
      <c r="H152" s="129">
        <v>17</v>
      </c>
      <c r="I152" s="130"/>
      <c r="J152" s="131">
        <f>ROUND(I152*H152,2)</f>
        <v>0</v>
      </c>
      <c r="K152" s="127" t="s">
        <v>1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216</v>
      </c>
    </row>
    <row r="153" spans="2:65" s="12" customFormat="1" ht="10.199999999999999">
      <c r="B153" s="149"/>
      <c r="D153" s="150" t="s">
        <v>601</v>
      </c>
      <c r="E153" s="151" t="s">
        <v>1</v>
      </c>
      <c r="F153" s="152" t="s">
        <v>2053</v>
      </c>
      <c r="H153" s="153">
        <v>17</v>
      </c>
      <c r="I153" s="154"/>
      <c r="L153" s="149"/>
      <c r="M153" s="155"/>
      <c r="T153" s="156"/>
      <c r="AT153" s="151" t="s">
        <v>601</v>
      </c>
      <c r="AU153" s="151" t="s">
        <v>83</v>
      </c>
      <c r="AV153" s="12" t="s">
        <v>85</v>
      </c>
      <c r="AW153" s="12" t="s">
        <v>31</v>
      </c>
      <c r="AX153" s="12" t="s">
        <v>75</v>
      </c>
      <c r="AY153" s="151" t="s">
        <v>170</v>
      </c>
    </row>
    <row r="154" spans="2:65" s="14" customFormat="1" ht="10.199999999999999">
      <c r="B154" s="173"/>
      <c r="D154" s="150" t="s">
        <v>601</v>
      </c>
      <c r="E154" s="174" t="s">
        <v>1</v>
      </c>
      <c r="F154" s="175" t="s">
        <v>670</v>
      </c>
      <c r="H154" s="176">
        <v>17</v>
      </c>
      <c r="I154" s="177"/>
      <c r="L154" s="173"/>
      <c r="M154" s="178"/>
      <c r="T154" s="179"/>
      <c r="AT154" s="174" t="s">
        <v>601</v>
      </c>
      <c r="AU154" s="174" t="s">
        <v>83</v>
      </c>
      <c r="AV154" s="14" t="s">
        <v>175</v>
      </c>
      <c r="AW154" s="14" t="s">
        <v>31</v>
      </c>
      <c r="AX154" s="14" t="s">
        <v>83</v>
      </c>
      <c r="AY154" s="174" t="s">
        <v>170</v>
      </c>
    </row>
    <row r="155" spans="2:65" s="1" customFormat="1" ht="16.5" customHeight="1">
      <c r="B155" s="31"/>
      <c r="C155" s="125" t="s">
        <v>195</v>
      </c>
      <c r="D155" s="125" t="s">
        <v>171</v>
      </c>
      <c r="E155" s="126" t="s">
        <v>2054</v>
      </c>
      <c r="F155" s="127" t="s">
        <v>2055</v>
      </c>
      <c r="G155" s="128" t="s">
        <v>178</v>
      </c>
      <c r="H155" s="129">
        <v>17</v>
      </c>
      <c r="I155" s="130"/>
      <c r="J155" s="131">
        <f>ROUND(I155*H155,2)</f>
        <v>0</v>
      </c>
      <c r="K155" s="127" t="s">
        <v>1</v>
      </c>
      <c r="L155" s="31"/>
      <c r="M155" s="132" t="s">
        <v>1</v>
      </c>
      <c r="N155" s="133" t="s">
        <v>40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175</v>
      </c>
      <c r="AT155" s="136" t="s">
        <v>171</v>
      </c>
      <c r="AU155" s="136" t="s">
        <v>83</v>
      </c>
      <c r="AY155" s="16" t="s">
        <v>170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6" t="s">
        <v>83</v>
      </c>
      <c r="BK155" s="137">
        <f>ROUND(I155*H155,2)</f>
        <v>0</v>
      </c>
      <c r="BL155" s="16" t="s">
        <v>175</v>
      </c>
      <c r="BM155" s="136" t="s">
        <v>219</v>
      </c>
    </row>
    <row r="156" spans="2:65" s="12" customFormat="1" ht="10.199999999999999">
      <c r="B156" s="149"/>
      <c r="D156" s="150" t="s">
        <v>601</v>
      </c>
      <c r="E156" s="151" t="s">
        <v>1</v>
      </c>
      <c r="F156" s="152" t="s">
        <v>2056</v>
      </c>
      <c r="H156" s="153">
        <v>17</v>
      </c>
      <c r="I156" s="154"/>
      <c r="L156" s="149"/>
      <c r="M156" s="155"/>
      <c r="T156" s="156"/>
      <c r="AT156" s="151" t="s">
        <v>601</v>
      </c>
      <c r="AU156" s="151" t="s">
        <v>83</v>
      </c>
      <c r="AV156" s="12" t="s">
        <v>85</v>
      </c>
      <c r="AW156" s="12" t="s">
        <v>31</v>
      </c>
      <c r="AX156" s="12" t="s">
        <v>75</v>
      </c>
      <c r="AY156" s="151" t="s">
        <v>170</v>
      </c>
    </row>
    <row r="157" spans="2:65" s="14" customFormat="1" ht="10.199999999999999">
      <c r="B157" s="173"/>
      <c r="D157" s="150" t="s">
        <v>601</v>
      </c>
      <c r="E157" s="174" t="s">
        <v>1</v>
      </c>
      <c r="F157" s="175" t="s">
        <v>670</v>
      </c>
      <c r="H157" s="176">
        <v>17</v>
      </c>
      <c r="I157" s="177"/>
      <c r="L157" s="173"/>
      <c r="M157" s="178"/>
      <c r="T157" s="179"/>
      <c r="AT157" s="174" t="s">
        <v>601</v>
      </c>
      <c r="AU157" s="174" t="s">
        <v>83</v>
      </c>
      <c r="AV157" s="14" t="s">
        <v>175</v>
      </c>
      <c r="AW157" s="14" t="s">
        <v>31</v>
      </c>
      <c r="AX157" s="14" t="s">
        <v>83</v>
      </c>
      <c r="AY157" s="174" t="s">
        <v>170</v>
      </c>
    </row>
    <row r="158" spans="2:65" s="1" customFormat="1" ht="16.5" customHeight="1">
      <c r="B158" s="31"/>
      <c r="C158" s="125" t="s">
        <v>220</v>
      </c>
      <c r="D158" s="125" t="s">
        <v>171</v>
      </c>
      <c r="E158" s="126" t="s">
        <v>2057</v>
      </c>
      <c r="F158" s="127" t="s">
        <v>2058</v>
      </c>
      <c r="G158" s="128" t="s">
        <v>178</v>
      </c>
      <c r="H158" s="129">
        <v>7</v>
      </c>
      <c r="I158" s="130"/>
      <c r="J158" s="131">
        <f>ROUND(I158*H158,2)</f>
        <v>0</v>
      </c>
      <c r="K158" s="127" t="s">
        <v>1</v>
      </c>
      <c r="L158" s="31"/>
      <c r="M158" s="132" t="s">
        <v>1</v>
      </c>
      <c r="N158" s="133" t="s">
        <v>40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175</v>
      </c>
      <c r="AT158" s="136" t="s">
        <v>171</v>
      </c>
      <c r="AU158" s="136" t="s">
        <v>83</v>
      </c>
      <c r="AY158" s="16" t="s">
        <v>170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83</v>
      </c>
      <c r="BK158" s="137">
        <f>ROUND(I158*H158,2)</f>
        <v>0</v>
      </c>
      <c r="BL158" s="16" t="s">
        <v>175</v>
      </c>
      <c r="BM158" s="136" t="s">
        <v>223</v>
      </c>
    </row>
    <row r="159" spans="2:65" s="1" customFormat="1" ht="24.15" customHeight="1">
      <c r="B159" s="31"/>
      <c r="C159" s="125" t="s">
        <v>198</v>
      </c>
      <c r="D159" s="125" t="s">
        <v>171</v>
      </c>
      <c r="E159" s="126" t="s">
        <v>2059</v>
      </c>
      <c r="F159" s="127" t="s">
        <v>2060</v>
      </c>
      <c r="G159" s="128" t="s">
        <v>178</v>
      </c>
      <c r="H159" s="129">
        <v>3</v>
      </c>
      <c r="I159" s="130"/>
      <c r="J159" s="131">
        <f>ROUND(I159*H159,2)</f>
        <v>0</v>
      </c>
      <c r="K159" s="127" t="s">
        <v>1</v>
      </c>
      <c r="L159" s="31"/>
      <c r="M159" s="132" t="s">
        <v>1</v>
      </c>
      <c r="N159" s="133" t="s">
        <v>40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6" t="s">
        <v>83</v>
      </c>
      <c r="BK159" s="137">
        <f>ROUND(I159*H159,2)</f>
        <v>0</v>
      </c>
      <c r="BL159" s="16" t="s">
        <v>175</v>
      </c>
      <c r="BM159" s="136" t="s">
        <v>226</v>
      </c>
    </row>
    <row r="160" spans="2:65" s="1" customFormat="1" ht="16.5" customHeight="1">
      <c r="B160" s="31"/>
      <c r="C160" s="125" t="s">
        <v>227</v>
      </c>
      <c r="D160" s="125" t="s">
        <v>171</v>
      </c>
      <c r="E160" s="126" t="s">
        <v>2061</v>
      </c>
      <c r="F160" s="127" t="s">
        <v>2062</v>
      </c>
      <c r="G160" s="128" t="s">
        <v>178</v>
      </c>
      <c r="H160" s="129">
        <v>2</v>
      </c>
      <c r="I160" s="130"/>
      <c r="J160" s="131">
        <f>ROUND(I160*H160,2)</f>
        <v>0</v>
      </c>
      <c r="K160" s="127" t="s">
        <v>1</v>
      </c>
      <c r="L160" s="31"/>
      <c r="M160" s="132" t="s">
        <v>1</v>
      </c>
      <c r="N160" s="133" t="s">
        <v>40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6" t="s">
        <v>83</v>
      </c>
      <c r="BK160" s="137">
        <f>ROUND(I160*H160,2)</f>
        <v>0</v>
      </c>
      <c r="BL160" s="16" t="s">
        <v>175</v>
      </c>
      <c r="BM160" s="136" t="s">
        <v>230</v>
      </c>
    </row>
    <row r="161" spans="2:65" s="1" customFormat="1" ht="16.5" customHeight="1">
      <c r="B161" s="31"/>
      <c r="C161" s="125" t="s">
        <v>202</v>
      </c>
      <c r="D161" s="125" t="s">
        <v>171</v>
      </c>
      <c r="E161" s="126" t="s">
        <v>2063</v>
      </c>
      <c r="F161" s="127" t="s">
        <v>2064</v>
      </c>
      <c r="G161" s="128" t="s">
        <v>178</v>
      </c>
      <c r="H161" s="129">
        <v>1</v>
      </c>
      <c r="I161" s="130"/>
      <c r="J161" s="131">
        <f>ROUND(I161*H161,2)</f>
        <v>0</v>
      </c>
      <c r="K161" s="127" t="s">
        <v>1</v>
      </c>
      <c r="L161" s="31"/>
      <c r="M161" s="132" t="s">
        <v>1</v>
      </c>
      <c r="N161" s="133" t="s">
        <v>40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175</v>
      </c>
      <c r="AT161" s="136" t="s">
        <v>171</v>
      </c>
      <c r="AU161" s="136" t="s">
        <v>83</v>
      </c>
      <c r="AY161" s="16" t="s">
        <v>170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6" t="s">
        <v>83</v>
      </c>
      <c r="BK161" s="137">
        <f>ROUND(I161*H161,2)</f>
        <v>0</v>
      </c>
      <c r="BL161" s="16" t="s">
        <v>175</v>
      </c>
      <c r="BM161" s="136" t="s">
        <v>233</v>
      </c>
    </row>
    <row r="162" spans="2:65" s="1" customFormat="1" ht="21.75" customHeight="1">
      <c r="B162" s="31"/>
      <c r="C162" s="125" t="s">
        <v>234</v>
      </c>
      <c r="D162" s="125" t="s">
        <v>171</v>
      </c>
      <c r="E162" s="126" t="s">
        <v>2065</v>
      </c>
      <c r="F162" s="127" t="s">
        <v>2066</v>
      </c>
      <c r="G162" s="128" t="s">
        <v>178</v>
      </c>
      <c r="H162" s="129">
        <v>1</v>
      </c>
      <c r="I162" s="130"/>
      <c r="J162" s="131">
        <f>ROUND(I162*H162,2)</f>
        <v>0</v>
      </c>
      <c r="K162" s="127" t="s">
        <v>1</v>
      </c>
      <c r="L162" s="31"/>
      <c r="M162" s="132" t="s">
        <v>1</v>
      </c>
      <c r="N162" s="133" t="s">
        <v>40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175</v>
      </c>
      <c r="AT162" s="136" t="s">
        <v>171</v>
      </c>
      <c r="AU162" s="136" t="s">
        <v>83</v>
      </c>
      <c r="AY162" s="16" t="s">
        <v>170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83</v>
      </c>
      <c r="BK162" s="137">
        <f>ROUND(I162*H162,2)</f>
        <v>0</v>
      </c>
      <c r="BL162" s="16" t="s">
        <v>175</v>
      </c>
      <c r="BM162" s="136" t="s">
        <v>237</v>
      </c>
    </row>
    <row r="163" spans="2:65" s="12" customFormat="1" ht="10.199999999999999">
      <c r="B163" s="149"/>
      <c r="D163" s="150" t="s">
        <v>601</v>
      </c>
      <c r="E163" s="151" t="s">
        <v>1</v>
      </c>
      <c r="F163" s="152" t="s">
        <v>1781</v>
      </c>
      <c r="H163" s="153">
        <v>1</v>
      </c>
      <c r="I163" s="154"/>
      <c r="L163" s="149"/>
      <c r="M163" s="155"/>
      <c r="T163" s="156"/>
      <c r="AT163" s="151" t="s">
        <v>601</v>
      </c>
      <c r="AU163" s="151" t="s">
        <v>83</v>
      </c>
      <c r="AV163" s="12" t="s">
        <v>85</v>
      </c>
      <c r="AW163" s="12" t="s">
        <v>31</v>
      </c>
      <c r="AX163" s="12" t="s">
        <v>75</v>
      </c>
      <c r="AY163" s="151" t="s">
        <v>170</v>
      </c>
    </row>
    <row r="164" spans="2:65" s="14" customFormat="1" ht="10.199999999999999">
      <c r="B164" s="173"/>
      <c r="D164" s="150" t="s">
        <v>601</v>
      </c>
      <c r="E164" s="174" t="s">
        <v>1</v>
      </c>
      <c r="F164" s="175" t="s">
        <v>670</v>
      </c>
      <c r="H164" s="176">
        <v>1</v>
      </c>
      <c r="I164" s="177"/>
      <c r="L164" s="173"/>
      <c r="M164" s="178"/>
      <c r="T164" s="179"/>
      <c r="AT164" s="174" t="s">
        <v>601</v>
      </c>
      <c r="AU164" s="174" t="s">
        <v>83</v>
      </c>
      <c r="AV164" s="14" t="s">
        <v>175</v>
      </c>
      <c r="AW164" s="14" t="s">
        <v>31</v>
      </c>
      <c r="AX164" s="14" t="s">
        <v>83</v>
      </c>
      <c r="AY164" s="174" t="s">
        <v>170</v>
      </c>
    </row>
    <row r="165" spans="2:65" s="1" customFormat="1" ht="16.5" customHeight="1">
      <c r="B165" s="31"/>
      <c r="C165" s="125" t="s">
        <v>205</v>
      </c>
      <c r="D165" s="125" t="s">
        <v>171</v>
      </c>
      <c r="E165" s="126" t="s">
        <v>2067</v>
      </c>
      <c r="F165" s="127" t="s">
        <v>2068</v>
      </c>
      <c r="G165" s="128" t="s">
        <v>178</v>
      </c>
      <c r="H165" s="129">
        <v>1</v>
      </c>
      <c r="I165" s="130"/>
      <c r="J165" s="131">
        <f>ROUND(I165*H165,2)</f>
        <v>0</v>
      </c>
      <c r="K165" s="127" t="s">
        <v>1</v>
      </c>
      <c r="L165" s="31"/>
      <c r="M165" s="132" t="s">
        <v>1</v>
      </c>
      <c r="N165" s="133" t="s">
        <v>40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175</v>
      </c>
      <c r="AT165" s="136" t="s">
        <v>171</v>
      </c>
      <c r="AU165" s="136" t="s">
        <v>83</v>
      </c>
      <c r="AY165" s="16" t="s">
        <v>170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6" t="s">
        <v>83</v>
      </c>
      <c r="BK165" s="137">
        <f>ROUND(I165*H165,2)</f>
        <v>0</v>
      </c>
      <c r="BL165" s="16" t="s">
        <v>175</v>
      </c>
      <c r="BM165" s="136" t="s">
        <v>240</v>
      </c>
    </row>
    <row r="166" spans="2:65" s="12" customFormat="1" ht="10.199999999999999">
      <c r="B166" s="149"/>
      <c r="D166" s="150" t="s">
        <v>601</v>
      </c>
      <c r="E166" s="151" t="s">
        <v>1</v>
      </c>
      <c r="F166" s="152" t="s">
        <v>1781</v>
      </c>
      <c r="H166" s="153">
        <v>1</v>
      </c>
      <c r="I166" s="154"/>
      <c r="L166" s="149"/>
      <c r="M166" s="155"/>
      <c r="T166" s="156"/>
      <c r="AT166" s="151" t="s">
        <v>601</v>
      </c>
      <c r="AU166" s="151" t="s">
        <v>83</v>
      </c>
      <c r="AV166" s="12" t="s">
        <v>85</v>
      </c>
      <c r="AW166" s="12" t="s">
        <v>31</v>
      </c>
      <c r="AX166" s="12" t="s">
        <v>75</v>
      </c>
      <c r="AY166" s="151" t="s">
        <v>170</v>
      </c>
    </row>
    <row r="167" spans="2:65" s="14" customFormat="1" ht="10.199999999999999">
      <c r="B167" s="173"/>
      <c r="D167" s="150" t="s">
        <v>601</v>
      </c>
      <c r="E167" s="174" t="s">
        <v>1</v>
      </c>
      <c r="F167" s="175" t="s">
        <v>670</v>
      </c>
      <c r="H167" s="176">
        <v>1</v>
      </c>
      <c r="I167" s="177"/>
      <c r="L167" s="173"/>
      <c r="M167" s="178"/>
      <c r="T167" s="179"/>
      <c r="AT167" s="174" t="s">
        <v>601</v>
      </c>
      <c r="AU167" s="174" t="s">
        <v>83</v>
      </c>
      <c r="AV167" s="14" t="s">
        <v>175</v>
      </c>
      <c r="AW167" s="14" t="s">
        <v>31</v>
      </c>
      <c r="AX167" s="14" t="s">
        <v>83</v>
      </c>
      <c r="AY167" s="174" t="s">
        <v>170</v>
      </c>
    </row>
    <row r="168" spans="2:65" s="10" customFormat="1" ht="25.9" customHeight="1">
      <c r="B168" s="115"/>
      <c r="D168" s="116" t="s">
        <v>74</v>
      </c>
      <c r="E168" s="117" t="s">
        <v>320</v>
      </c>
      <c r="F168" s="117" t="s">
        <v>2069</v>
      </c>
      <c r="I168" s="118"/>
      <c r="J168" s="119">
        <f>BK168</f>
        <v>0</v>
      </c>
      <c r="L168" s="115"/>
      <c r="M168" s="120"/>
      <c r="P168" s="121">
        <f>SUM(P169:P172)</f>
        <v>0</v>
      </c>
      <c r="R168" s="121">
        <f>SUM(R169:R172)</f>
        <v>0</v>
      </c>
      <c r="T168" s="122">
        <f>SUM(T169:T172)</f>
        <v>0</v>
      </c>
      <c r="AR168" s="116" t="s">
        <v>83</v>
      </c>
      <c r="AT168" s="123" t="s">
        <v>74</v>
      </c>
      <c r="AU168" s="123" t="s">
        <v>75</v>
      </c>
      <c r="AY168" s="116" t="s">
        <v>170</v>
      </c>
      <c r="BK168" s="124">
        <f>SUM(BK169:BK172)</f>
        <v>0</v>
      </c>
    </row>
    <row r="169" spans="2:65" s="1" customFormat="1" ht="16.5" customHeight="1">
      <c r="B169" s="31"/>
      <c r="C169" s="125" t="s">
        <v>209</v>
      </c>
      <c r="D169" s="125" t="s">
        <v>171</v>
      </c>
      <c r="E169" s="126" t="s">
        <v>2070</v>
      </c>
      <c r="F169" s="127" t="s">
        <v>2071</v>
      </c>
      <c r="G169" s="128" t="s">
        <v>1475</v>
      </c>
      <c r="H169" s="129">
        <v>1</v>
      </c>
      <c r="I169" s="130"/>
      <c r="J169" s="131">
        <f>ROUND(I169*H169,2)</f>
        <v>0</v>
      </c>
      <c r="K169" s="127" t="s">
        <v>1</v>
      </c>
      <c r="L169" s="31"/>
      <c r="M169" s="132" t="s">
        <v>1</v>
      </c>
      <c r="N169" s="133" t="s">
        <v>40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175</v>
      </c>
      <c r="AT169" s="136" t="s">
        <v>171</v>
      </c>
      <c r="AU169" s="136" t="s">
        <v>83</v>
      </c>
      <c r="AY169" s="16" t="s">
        <v>170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6" t="s">
        <v>83</v>
      </c>
      <c r="BK169" s="137">
        <f>ROUND(I169*H169,2)</f>
        <v>0</v>
      </c>
      <c r="BL169" s="16" t="s">
        <v>175</v>
      </c>
      <c r="BM169" s="136" t="s">
        <v>243</v>
      </c>
    </row>
    <row r="170" spans="2:65" s="12" customFormat="1" ht="10.199999999999999">
      <c r="B170" s="149"/>
      <c r="D170" s="150" t="s">
        <v>601</v>
      </c>
      <c r="E170" s="151" t="s">
        <v>1</v>
      </c>
      <c r="F170" s="152" t="s">
        <v>1781</v>
      </c>
      <c r="H170" s="153">
        <v>1</v>
      </c>
      <c r="I170" s="154"/>
      <c r="L170" s="149"/>
      <c r="M170" s="155"/>
      <c r="T170" s="156"/>
      <c r="AT170" s="151" t="s">
        <v>601</v>
      </c>
      <c r="AU170" s="151" t="s">
        <v>83</v>
      </c>
      <c r="AV170" s="12" t="s">
        <v>85</v>
      </c>
      <c r="AW170" s="12" t="s">
        <v>31</v>
      </c>
      <c r="AX170" s="12" t="s">
        <v>75</v>
      </c>
      <c r="AY170" s="151" t="s">
        <v>170</v>
      </c>
    </row>
    <row r="171" spans="2:65" s="14" customFormat="1" ht="10.199999999999999">
      <c r="B171" s="173"/>
      <c r="D171" s="150" t="s">
        <v>601</v>
      </c>
      <c r="E171" s="174" t="s">
        <v>1</v>
      </c>
      <c r="F171" s="175" t="s">
        <v>670</v>
      </c>
      <c r="H171" s="176">
        <v>1</v>
      </c>
      <c r="I171" s="177"/>
      <c r="L171" s="173"/>
      <c r="M171" s="178"/>
      <c r="T171" s="179"/>
      <c r="AT171" s="174" t="s">
        <v>601</v>
      </c>
      <c r="AU171" s="174" t="s">
        <v>83</v>
      </c>
      <c r="AV171" s="14" t="s">
        <v>175</v>
      </c>
      <c r="AW171" s="14" t="s">
        <v>31</v>
      </c>
      <c r="AX171" s="14" t="s">
        <v>83</v>
      </c>
      <c r="AY171" s="174" t="s">
        <v>170</v>
      </c>
    </row>
    <row r="172" spans="2:65" s="1" customFormat="1" ht="24.15" customHeight="1">
      <c r="B172" s="31"/>
      <c r="C172" s="125" t="s">
        <v>247</v>
      </c>
      <c r="D172" s="125" t="s">
        <v>171</v>
      </c>
      <c r="E172" s="126" t="s">
        <v>2072</v>
      </c>
      <c r="F172" s="127" t="s">
        <v>1821</v>
      </c>
      <c r="G172" s="128" t="s">
        <v>1822</v>
      </c>
      <c r="H172" s="129">
        <v>10</v>
      </c>
      <c r="I172" s="130"/>
      <c r="J172" s="131">
        <f>ROUND(I172*H172,2)</f>
        <v>0</v>
      </c>
      <c r="K172" s="127" t="s">
        <v>1</v>
      </c>
      <c r="L172" s="31"/>
      <c r="M172" s="132" t="s">
        <v>1</v>
      </c>
      <c r="N172" s="133" t="s">
        <v>40</v>
      </c>
      <c r="P172" s="134">
        <f>O172*H172</f>
        <v>0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AR172" s="136" t="s">
        <v>175</v>
      </c>
      <c r="AT172" s="136" t="s">
        <v>171</v>
      </c>
      <c r="AU172" s="136" t="s">
        <v>83</v>
      </c>
      <c r="AY172" s="16" t="s">
        <v>170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83</v>
      </c>
      <c r="BK172" s="137">
        <f>ROUND(I172*H172,2)</f>
        <v>0</v>
      </c>
      <c r="BL172" s="16" t="s">
        <v>175</v>
      </c>
      <c r="BM172" s="136" t="s">
        <v>246</v>
      </c>
    </row>
    <row r="173" spans="2:65" s="10" customFormat="1" ht="25.9" customHeight="1">
      <c r="B173" s="115"/>
      <c r="D173" s="116" t="s">
        <v>74</v>
      </c>
      <c r="E173" s="117" t="s">
        <v>339</v>
      </c>
      <c r="F173" s="117" t="s">
        <v>1823</v>
      </c>
      <c r="I173" s="118"/>
      <c r="J173" s="119">
        <f>BK173</f>
        <v>0</v>
      </c>
      <c r="L173" s="115"/>
      <c r="M173" s="120"/>
      <c r="P173" s="121">
        <f>SUM(P174:P186)</f>
        <v>0</v>
      </c>
      <c r="R173" s="121">
        <f>SUM(R174:R186)</f>
        <v>0</v>
      </c>
      <c r="T173" s="122">
        <f>SUM(T174:T186)</f>
        <v>0</v>
      </c>
      <c r="AR173" s="116" t="s">
        <v>83</v>
      </c>
      <c r="AT173" s="123" t="s">
        <v>74</v>
      </c>
      <c r="AU173" s="123" t="s">
        <v>75</v>
      </c>
      <c r="AY173" s="116" t="s">
        <v>170</v>
      </c>
      <c r="BK173" s="124">
        <f>SUM(BK174:BK186)</f>
        <v>0</v>
      </c>
    </row>
    <row r="174" spans="2:65" s="1" customFormat="1" ht="16.5" customHeight="1">
      <c r="B174" s="31"/>
      <c r="C174" s="125" t="s">
        <v>212</v>
      </c>
      <c r="D174" s="125" t="s">
        <v>171</v>
      </c>
      <c r="E174" s="126" t="s">
        <v>2073</v>
      </c>
      <c r="F174" s="127" t="s">
        <v>2074</v>
      </c>
      <c r="G174" s="128" t="s">
        <v>174</v>
      </c>
      <c r="H174" s="129">
        <v>1110</v>
      </c>
      <c r="I174" s="130"/>
      <c r="J174" s="131">
        <f t="shared" ref="J174:J186" si="0">ROUND(I174*H174,2)</f>
        <v>0</v>
      </c>
      <c r="K174" s="127" t="s">
        <v>1</v>
      </c>
      <c r="L174" s="31"/>
      <c r="M174" s="132" t="s">
        <v>1</v>
      </c>
      <c r="N174" s="133" t="s">
        <v>40</v>
      </c>
      <c r="P174" s="134">
        <f t="shared" ref="P174:P186" si="1">O174*H174</f>
        <v>0</v>
      </c>
      <c r="Q174" s="134">
        <v>0</v>
      </c>
      <c r="R174" s="134">
        <f t="shared" ref="R174:R186" si="2">Q174*H174</f>
        <v>0</v>
      </c>
      <c r="S174" s="134">
        <v>0</v>
      </c>
      <c r="T174" s="135">
        <f t="shared" ref="T174:T186" si="3">S174*H174</f>
        <v>0</v>
      </c>
      <c r="AR174" s="136" t="s">
        <v>175</v>
      </c>
      <c r="AT174" s="136" t="s">
        <v>171</v>
      </c>
      <c r="AU174" s="136" t="s">
        <v>83</v>
      </c>
      <c r="AY174" s="16" t="s">
        <v>170</v>
      </c>
      <c r="BE174" s="137">
        <f t="shared" ref="BE174:BE186" si="4">IF(N174="základní",J174,0)</f>
        <v>0</v>
      </c>
      <c r="BF174" s="137">
        <f t="shared" ref="BF174:BF186" si="5">IF(N174="snížená",J174,0)</f>
        <v>0</v>
      </c>
      <c r="BG174" s="137">
        <f t="shared" ref="BG174:BG186" si="6">IF(N174="zákl. přenesená",J174,0)</f>
        <v>0</v>
      </c>
      <c r="BH174" s="137">
        <f t="shared" ref="BH174:BH186" si="7">IF(N174="sníž. přenesená",J174,0)</f>
        <v>0</v>
      </c>
      <c r="BI174" s="137">
        <f t="shared" ref="BI174:BI186" si="8">IF(N174="nulová",J174,0)</f>
        <v>0</v>
      </c>
      <c r="BJ174" s="16" t="s">
        <v>83</v>
      </c>
      <c r="BK174" s="137">
        <f t="shared" ref="BK174:BK186" si="9">ROUND(I174*H174,2)</f>
        <v>0</v>
      </c>
      <c r="BL174" s="16" t="s">
        <v>175</v>
      </c>
      <c r="BM174" s="136" t="s">
        <v>250</v>
      </c>
    </row>
    <row r="175" spans="2:65" s="1" customFormat="1" ht="24.15" customHeight="1">
      <c r="B175" s="31"/>
      <c r="C175" s="125" t="s">
        <v>254</v>
      </c>
      <c r="D175" s="125" t="s">
        <v>171</v>
      </c>
      <c r="E175" s="126" t="s">
        <v>2075</v>
      </c>
      <c r="F175" s="127" t="s">
        <v>2076</v>
      </c>
      <c r="G175" s="128" t="s">
        <v>174</v>
      </c>
      <c r="H175" s="129">
        <v>380</v>
      </c>
      <c r="I175" s="130"/>
      <c r="J175" s="131">
        <f t="shared" si="0"/>
        <v>0</v>
      </c>
      <c r="K175" s="127" t="s">
        <v>1</v>
      </c>
      <c r="L175" s="31"/>
      <c r="M175" s="132" t="s">
        <v>1</v>
      </c>
      <c r="N175" s="133" t="s">
        <v>40</v>
      </c>
      <c r="P175" s="134">
        <f t="shared" si="1"/>
        <v>0</v>
      </c>
      <c r="Q175" s="134">
        <v>0</v>
      </c>
      <c r="R175" s="134">
        <f t="shared" si="2"/>
        <v>0</v>
      </c>
      <c r="S175" s="134">
        <v>0</v>
      </c>
      <c r="T175" s="135">
        <f t="shared" si="3"/>
        <v>0</v>
      </c>
      <c r="AR175" s="136" t="s">
        <v>175</v>
      </c>
      <c r="AT175" s="136" t="s">
        <v>171</v>
      </c>
      <c r="AU175" s="136" t="s">
        <v>83</v>
      </c>
      <c r="AY175" s="16" t="s">
        <v>170</v>
      </c>
      <c r="BE175" s="137">
        <f t="shared" si="4"/>
        <v>0</v>
      </c>
      <c r="BF175" s="137">
        <f t="shared" si="5"/>
        <v>0</v>
      </c>
      <c r="BG175" s="137">
        <f t="shared" si="6"/>
        <v>0</v>
      </c>
      <c r="BH175" s="137">
        <f t="shared" si="7"/>
        <v>0</v>
      </c>
      <c r="BI175" s="137">
        <f t="shared" si="8"/>
        <v>0</v>
      </c>
      <c r="BJ175" s="16" t="s">
        <v>83</v>
      </c>
      <c r="BK175" s="137">
        <f t="shared" si="9"/>
        <v>0</v>
      </c>
      <c r="BL175" s="16" t="s">
        <v>175</v>
      </c>
      <c r="BM175" s="136" t="s">
        <v>253</v>
      </c>
    </row>
    <row r="176" spans="2:65" s="1" customFormat="1" ht="16.5" customHeight="1">
      <c r="B176" s="31"/>
      <c r="C176" s="125" t="s">
        <v>216</v>
      </c>
      <c r="D176" s="125" t="s">
        <v>171</v>
      </c>
      <c r="E176" s="126" t="s">
        <v>2077</v>
      </c>
      <c r="F176" s="127" t="s">
        <v>2078</v>
      </c>
      <c r="G176" s="128" t="s">
        <v>174</v>
      </c>
      <c r="H176" s="129">
        <v>40</v>
      </c>
      <c r="I176" s="130"/>
      <c r="J176" s="131">
        <f t="shared" si="0"/>
        <v>0</v>
      </c>
      <c r="K176" s="127" t="s">
        <v>1</v>
      </c>
      <c r="L176" s="31"/>
      <c r="M176" s="132" t="s">
        <v>1</v>
      </c>
      <c r="N176" s="133" t="s">
        <v>40</v>
      </c>
      <c r="P176" s="134">
        <f t="shared" si="1"/>
        <v>0</v>
      </c>
      <c r="Q176" s="134">
        <v>0</v>
      </c>
      <c r="R176" s="134">
        <f t="shared" si="2"/>
        <v>0</v>
      </c>
      <c r="S176" s="134">
        <v>0</v>
      </c>
      <c r="T176" s="135">
        <f t="shared" si="3"/>
        <v>0</v>
      </c>
      <c r="AR176" s="136" t="s">
        <v>175</v>
      </c>
      <c r="AT176" s="136" t="s">
        <v>171</v>
      </c>
      <c r="AU176" s="136" t="s">
        <v>83</v>
      </c>
      <c r="AY176" s="16" t="s">
        <v>170</v>
      </c>
      <c r="BE176" s="137">
        <f t="shared" si="4"/>
        <v>0</v>
      </c>
      <c r="BF176" s="137">
        <f t="shared" si="5"/>
        <v>0</v>
      </c>
      <c r="BG176" s="137">
        <f t="shared" si="6"/>
        <v>0</v>
      </c>
      <c r="BH176" s="137">
        <f t="shared" si="7"/>
        <v>0</v>
      </c>
      <c r="BI176" s="137">
        <f t="shared" si="8"/>
        <v>0</v>
      </c>
      <c r="BJ176" s="16" t="s">
        <v>83</v>
      </c>
      <c r="BK176" s="137">
        <f t="shared" si="9"/>
        <v>0</v>
      </c>
      <c r="BL176" s="16" t="s">
        <v>175</v>
      </c>
      <c r="BM176" s="136" t="s">
        <v>257</v>
      </c>
    </row>
    <row r="177" spans="2:65" s="1" customFormat="1" ht="16.5" customHeight="1">
      <c r="B177" s="31"/>
      <c r="C177" s="125" t="s">
        <v>261</v>
      </c>
      <c r="D177" s="125" t="s">
        <v>171</v>
      </c>
      <c r="E177" s="126" t="s">
        <v>2079</v>
      </c>
      <c r="F177" s="127" t="s">
        <v>2080</v>
      </c>
      <c r="G177" s="128" t="s">
        <v>174</v>
      </c>
      <c r="H177" s="129">
        <v>30</v>
      </c>
      <c r="I177" s="130"/>
      <c r="J177" s="131">
        <f t="shared" si="0"/>
        <v>0</v>
      </c>
      <c r="K177" s="127" t="s">
        <v>1</v>
      </c>
      <c r="L177" s="31"/>
      <c r="M177" s="132" t="s">
        <v>1</v>
      </c>
      <c r="N177" s="133" t="s">
        <v>40</v>
      </c>
      <c r="P177" s="134">
        <f t="shared" si="1"/>
        <v>0</v>
      </c>
      <c r="Q177" s="134">
        <v>0</v>
      </c>
      <c r="R177" s="134">
        <f t="shared" si="2"/>
        <v>0</v>
      </c>
      <c r="S177" s="134">
        <v>0</v>
      </c>
      <c r="T177" s="135">
        <f t="shared" si="3"/>
        <v>0</v>
      </c>
      <c r="AR177" s="136" t="s">
        <v>175</v>
      </c>
      <c r="AT177" s="136" t="s">
        <v>171</v>
      </c>
      <c r="AU177" s="136" t="s">
        <v>83</v>
      </c>
      <c r="AY177" s="16" t="s">
        <v>170</v>
      </c>
      <c r="BE177" s="137">
        <f t="shared" si="4"/>
        <v>0</v>
      </c>
      <c r="BF177" s="137">
        <f t="shared" si="5"/>
        <v>0</v>
      </c>
      <c r="BG177" s="137">
        <f t="shared" si="6"/>
        <v>0</v>
      </c>
      <c r="BH177" s="137">
        <f t="shared" si="7"/>
        <v>0</v>
      </c>
      <c r="BI177" s="137">
        <f t="shared" si="8"/>
        <v>0</v>
      </c>
      <c r="BJ177" s="16" t="s">
        <v>83</v>
      </c>
      <c r="BK177" s="137">
        <f t="shared" si="9"/>
        <v>0</v>
      </c>
      <c r="BL177" s="16" t="s">
        <v>175</v>
      </c>
      <c r="BM177" s="136" t="s">
        <v>260</v>
      </c>
    </row>
    <row r="178" spans="2:65" s="1" customFormat="1" ht="24.15" customHeight="1">
      <c r="B178" s="31"/>
      <c r="C178" s="125" t="s">
        <v>219</v>
      </c>
      <c r="D178" s="125" t="s">
        <v>171</v>
      </c>
      <c r="E178" s="126" t="s">
        <v>2081</v>
      </c>
      <c r="F178" s="127" t="s">
        <v>2082</v>
      </c>
      <c r="G178" s="128" t="s">
        <v>178</v>
      </c>
      <c r="H178" s="129">
        <v>1400</v>
      </c>
      <c r="I178" s="130"/>
      <c r="J178" s="131">
        <f t="shared" si="0"/>
        <v>0</v>
      </c>
      <c r="K178" s="127" t="s">
        <v>1</v>
      </c>
      <c r="L178" s="31"/>
      <c r="M178" s="132" t="s">
        <v>1</v>
      </c>
      <c r="N178" s="133" t="s">
        <v>40</v>
      </c>
      <c r="P178" s="134">
        <f t="shared" si="1"/>
        <v>0</v>
      </c>
      <c r="Q178" s="134">
        <v>0</v>
      </c>
      <c r="R178" s="134">
        <f t="shared" si="2"/>
        <v>0</v>
      </c>
      <c r="S178" s="134">
        <v>0</v>
      </c>
      <c r="T178" s="135">
        <f t="shared" si="3"/>
        <v>0</v>
      </c>
      <c r="AR178" s="136" t="s">
        <v>175</v>
      </c>
      <c r="AT178" s="136" t="s">
        <v>171</v>
      </c>
      <c r="AU178" s="136" t="s">
        <v>83</v>
      </c>
      <c r="AY178" s="16" t="s">
        <v>170</v>
      </c>
      <c r="BE178" s="137">
        <f t="shared" si="4"/>
        <v>0</v>
      </c>
      <c r="BF178" s="137">
        <f t="shared" si="5"/>
        <v>0</v>
      </c>
      <c r="BG178" s="137">
        <f t="shared" si="6"/>
        <v>0</v>
      </c>
      <c r="BH178" s="137">
        <f t="shared" si="7"/>
        <v>0</v>
      </c>
      <c r="BI178" s="137">
        <f t="shared" si="8"/>
        <v>0</v>
      </c>
      <c r="BJ178" s="16" t="s">
        <v>83</v>
      </c>
      <c r="BK178" s="137">
        <f t="shared" si="9"/>
        <v>0</v>
      </c>
      <c r="BL178" s="16" t="s">
        <v>175</v>
      </c>
      <c r="BM178" s="136" t="s">
        <v>262</v>
      </c>
    </row>
    <row r="179" spans="2:65" s="1" customFormat="1" ht="16.5" customHeight="1">
      <c r="B179" s="31"/>
      <c r="C179" s="125" t="s">
        <v>266</v>
      </c>
      <c r="D179" s="125" t="s">
        <v>171</v>
      </c>
      <c r="E179" s="126" t="s">
        <v>2083</v>
      </c>
      <c r="F179" s="127" t="s">
        <v>2084</v>
      </c>
      <c r="G179" s="128" t="s">
        <v>178</v>
      </c>
      <c r="H179" s="129">
        <v>1400</v>
      </c>
      <c r="I179" s="130"/>
      <c r="J179" s="131">
        <f t="shared" si="0"/>
        <v>0</v>
      </c>
      <c r="K179" s="127" t="s">
        <v>1</v>
      </c>
      <c r="L179" s="31"/>
      <c r="M179" s="132" t="s">
        <v>1</v>
      </c>
      <c r="N179" s="133" t="s">
        <v>40</v>
      </c>
      <c r="P179" s="134">
        <f t="shared" si="1"/>
        <v>0</v>
      </c>
      <c r="Q179" s="134">
        <v>0</v>
      </c>
      <c r="R179" s="134">
        <f t="shared" si="2"/>
        <v>0</v>
      </c>
      <c r="S179" s="134">
        <v>0</v>
      </c>
      <c r="T179" s="135">
        <f t="shared" si="3"/>
        <v>0</v>
      </c>
      <c r="AR179" s="136" t="s">
        <v>175</v>
      </c>
      <c r="AT179" s="136" t="s">
        <v>171</v>
      </c>
      <c r="AU179" s="136" t="s">
        <v>83</v>
      </c>
      <c r="AY179" s="16" t="s">
        <v>170</v>
      </c>
      <c r="BE179" s="137">
        <f t="shared" si="4"/>
        <v>0</v>
      </c>
      <c r="BF179" s="137">
        <f t="shared" si="5"/>
        <v>0</v>
      </c>
      <c r="BG179" s="137">
        <f t="shared" si="6"/>
        <v>0</v>
      </c>
      <c r="BH179" s="137">
        <f t="shared" si="7"/>
        <v>0</v>
      </c>
      <c r="BI179" s="137">
        <f t="shared" si="8"/>
        <v>0</v>
      </c>
      <c r="BJ179" s="16" t="s">
        <v>83</v>
      </c>
      <c r="BK179" s="137">
        <f t="shared" si="9"/>
        <v>0</v>
      </c>
      <c r="BL179" s="16" t="s">
        <v>175</v>
      </c>
      <c r="BM179" s="136" t="s">
        <v>265</v>
      </c>
    </row>
    <row r="180" spans="2:65" s="1" customFormat="1" ht="21.75" customHeight="1">
      <c r="B180" s="31"/>
      <c r="C180" s="125" t="s">
        <v>223</v>
      </c>
      <c r="D180" s="125" t="s">
        <v>171</v>
      </c>
      <c r="E180" s="126" t="s">
        <v>2085</v>
      </c>
      <c r="F180" s="127" t="s">
        <v>2086</v>
      </c>
      <c r="G180" s="128" t="s">
        <v>178</v>
      </c>
      <c r="H180" s="129">
        <v>15</v>
      </c>
      <c r="I180" s="130"/>
      <c r="J180" s="131">
        <f t="shared" si="0"/>
        <v>0</v>
      </c>
      <c r="K180" s="127" t="s">
        <v>1</v>
      </c>
      <c r="L180" s="31"/>
      <c r="M180" s="132" t="s">
        <v>1</v>
      </c>
      <c r="N180" s="133" t="s">
        <v>40</v>
      </c>
      <c r="P180" s="134">
        <f t="shared" si="1"/>
        <v>0</v>
      </c>
      <c r="Q180" s="134">
        <v>0</v>
      </c>
      <c r="R180" s="134">
        <f t="shared" si="2"/>
        <v>0</v>
      </c>
      <c r="S180" s="134">
        <v>0</v>
      </c>
      <c r="T180" s="135">
        <f t="shared" si="3"/>
        <v>0</v>
      </c>
      <c r="AR180" s="136" t="s">
        <v>175</v>
      </c>
      <c r="AT180" s="136" t="s">
        <v>171</v>
      </c>
      <c r="AU180" s="136" t="s">
        <v>83</v>
      </c>
      <c r="AY180" s="16" t="s">
        <v>170</v>
      </c>
      <c r="BE180" s="137">
        <f t="shared" si="4"/>
        <v>0</v>
      </c>
      <c r="BF180" s="137">
        <f t="shared" si="5"/>
        <v>0</v>
      </c>
      <c r="BG180" s="137">
        <f t="shared" si="6"/>
        <v>0</v>
      </c>
      <c r="BH180" s="137">
        <f t="shared" si="7"/>
        <v>0</v>
      </c>
      <c r="BI180" s="137">
        <f t="shared" si="8"/>
        <v>0</v>
      </c>
      <c r="BJ180" s="16" t="s">
        <v>83</v>
      </c>
      <c r="BK180" s="137">
        <f t="shared" si="9"/>
        <v>0</v>
      </c>
      <c r="BL180" s="16" t="s">
        <v>175</v>
      </c>
      <c r="BM180" s="136" t="s">
        <v>269</v>
      </c>
    </row>
    <row r="181" spans="2:65" s="1" customFormat="1" ht="37.799999999999997" customHeight="1">
      <c r="B181" s="31"/>
      <c r="C181" s="125" t="s">
        <v>271</v>
      </c>
      <c r="D181" s="125" t="s">
        <v>171</v>
      </c>
      <c r="E181" s="126" t="s">
        <v>2087</v>
      </c>
      <c r="F181" s="127" t="s">
        <v>2088</v>
      </c>
      <c r="G181" s="128" t="s">
        <v>174</v>
      </c>
      <c r="H181" s="129">
        <v>30</v>
      </c>
      <c r="I181" s="130"/>
      <c r="J181" s="131">
        <f t="shared" si="0"/>
        <v>0</v>
      </c>
      <c r="K181" s="127" t="s">
        <v>1</v>
      </c>
      <c r="L181" s="31"/>
      <c r="M181" s="132" t="s">
        <v>1</v>
      </c>
      <c r="N181" s="133" t="s">
        <v>40</v>
      </c>
      <c r="P181" s="134">
        <f t="shared" si="1"/>
        <v>0</v>
      </c>
      <c r="Q181" s="134">
        <v>0</v>
      </c>
      <c r="R181" s="134">
        <f t="shared" si="2"/>
        <v>0</v>
      </c>
      <c r="S181" s="134">
        <v>0</v>
      </c>
      <c r="T181" s="135">
        <f t="shared" si="3"/>
        <v>0</v>
      </c>
      <c r="AR181" s="136" t="s">
        <v>175</v>
      </c>
      <c r="AT181" s="136" t="s">
        <v>171</v>
      </c>
      <c r="AU181" s="136" t="s">
        <v>83</v>
      </c>
      <c r="AY181" s="16" t="s">
        <v>170</v>
      </c>
      <c r="BE181" s="137">
        <f t="shared" si="4"/>
        <v>0</v>
      </c>
      <c r="BF181" s="137">
        <f t="shared" si="5"/>
        <v>0</v>
      </c>
      <c r="BG181" s="137">
        <f t="shared" si="6"/>
        <v>0</v>
      </c>
      <c r="BH181" s="137">
        <f t="shared" si="7"/>
        <v>0</v>
      </c>
      <c r="BI181" s="137">
        <f t="shared" si="8"/>
        <v>0</v>
      </c>
      <c r="BJ181" s="16" t="s">
        <v>83</v>
      </c>
      <c r="BK181" s="137">
        <f t="shared" si="9"/>
        <v>0</v>
      </c>
      <c r="BL181" s="16" t="s">
        <v>175</v>
      </c>
      <c r="BM181" s="136" t="s">
        <v>270</v>
      </c>
    </row>
    <row r="182" spans="2:65" s="1" customFormat="1" ht="24.15" customHeight="1">
      <c r="B182" s="31"/>
      <c r="C182" s="125" t="s">
        <v>226</v>
      </c>
      <c r="D182" s="125" t="s">
        <v>171</v>
      </c>
      <c r="E182" s="126" t="s">
        <v>2089</v>
      </c>
      <c r="F182" s="127" t="s">
        <v>2090</v>
      </c>
      <c r="G182" s="128" t="s">
        <v>178</v>
      </c>
      <c r="H182" s="129">
        <v>30</v>
      </c>
      <c r="I182" s="130"/>
      <c r="J182" s="131">
        <f t="shared" si="0"/>
        <v>0</v>
      </c>
      <c r="K182" s="127" t="s">
        <v>1</v>
      </c>
      <c r="L182" s="31"/>
      <c r="M182" s="132" t="s">
        <v>1</v>
      </c>
      <c r="N182" s="133" t="s">
        <v>40</v>
      </c>
      <c r="P182" s="134">
        <f t="shared" si="1"/>
        <v>0</v>
      </c>
      <c r="Q182" s="134">
        <v>0</v>
      </c>
      <c r="R182" s="134">
        <f t="shared" si="2"/>
        <v>0</v>
      </c>
      <c r="S182" s="134">
        <v>0</v>
      </c>
      <c r="T182" s="135">
        <f t="shared" si="3"/>
        <v>0</v>
      </c>
      <c r="AR182" s="136" t="s">
        <v>175</v>
      </c>
      <c r="AT182" s="136" t="s">
        <v>171</v>
      </c>
      <c r="AU182" s="136" t="s">
        <v>83</v>
      </c>
      <c r="AY182" s="16" t="s">
        <v>170</v>
      </c>
      <c r="BE182" s="137">
        <f t="shared" si="4"/>
        <v>0</v>
      </c>
      <c r="BF182" s="137">
        <f t="shared" si="5"/>
        <v>0</v>
      </c>
      <c r="BG182" s="137">
        <f t="shared" si="6"/>
        <v>0</v>
      </c>
      <c r="BH182" s="137">
        <f t="shared" si="7"/>
        <v>0</v>
      </c>
      <c r="BI182" s="137">
        <f t="shared" si="8"/>
        <v>0</v>
      </c>
      <c r="BJ182" s="16" t="s">
        <v>83</v>
      </c>
      <c r="BK182" s="137">
        <f t="shared" si="9"/>
        <v>0</v>
      </c>
      <c r="BL182" s="16" t="s">
        <v>175</v>
      </c>
      <c r="BM182" s="136" t="s">
        <v>275</v>
      </c>
    </row>
    <row r="183" spans="2:65" s="1" customFormat="1" ht="24.15" customHeight="1">
      <c r="B183" s="31"/>
      <c r="C183" s="125" t="s">
        <v>279</v>
      </c>
      <c r="D183" s="125" t="s">
        <v>171</v>
      </c>
      <c r="E183" s="126" t="s">
        <v>2091</v>
      </c>
      <c r="F183" s="127" t="s">
        <v>2092</v>
      </c>
      <c r="G183" s="128" t="s">
        <v>178</v>
      </c>
      <c r="H183" s="129">
        <v>3</v>
      </c>
      <c r="I183" s="130"/>
      <c r="J183" s="131">
        <f t="shared" si="0"/>
        <v>0</v>
      </c>
      <c r="K183" s="127" t="s">
        <v>1</v>
      </c>
      <c r="L183" s="31"/>
      <c r="M183" s="132" t="s">
        <v>1</v>
      </c>
      <c r="N183" s="133" t="s">
        <v>40</v>
      </c>
      <c r="P183" s="134">
        <f t="shared" si="1"/>
        <v>0</v>
      </c>
      <c r="Q183" s="134">
        <v>0</v>
      </c>
      <c r="R183" s="134">
        <f t="shared" si="2"/>
        <v>0</v>
      </c>
      <c r="S183" s="134">
        <v>0</v>
      </c>
      <c r="T183" s="135">
        <f t="shared" si="3"/>
        <v>0</v>
      </c>
      <c r="AR183" s="136" t="s">
        <v>175</v>
      </c>
      <c r="AT183" s="136" t="s">
        <v>171</v>
      </c>
      <c r="AU183" s="136" t="s">
        <v>83</v>
      </c>
      <c r="AY183" s="16" t="s">
        <v>170</v>
      </c>
      <c r="BE183" s="137">
        <f t="shared" si="4"/>
        <v>0</v>
      </c>
      <c r="BF183" s="137">
        <f t="shared" si="5"/>
        <v>0</v>
      </c>
      <c r="BG183" s="137">
        <f t="shared" si="6"/>
        <v>0</v>
      </c>
      <c r="BH183" s="137">
        <f t="shared" si="7"/>
        <v>0</v>
      </c>
      <c r="BI183" s="137">
        <f t="shared" si="8"/>
        <v>0</v>
      </c>
      <c r="BJ183" s="16" t="s">
        <v>83</v>
      </c>
      <c r="BK183" s="137">
        <f t="shared" si="9"/>
        <v>0</v>
      </c>
      <c r="BL183" s="16" t="s">
        <v>175</v>
      </c>
      <c r="BM183" s="136" t="s">
        <v>278</v>
      </c>
    </row>
    <row r="184" spans="2:65" s="1" customFormat="1" ht="21.75" customHeight="1">
      <c r="B184" s="31"/>
      <c r="C184" s="125" t="s">
        <v>230</v>
      </c>
      <c r="D184" s="125" t="s">
        <v>171</v>
      </c>
      <c r="E184" s="126" t="s">
        <v>2093</v>
      </c>
      <c r="F184" s="127" t="s">
        <v>2094</v>
      </c>
      <c r="G184" s="128" t="s">
        <v>178</v>
      </c>
      <c r="H184" s="129">
        <v>6</v>
      </c>
      <c r="I184" s="130"/>
      <c r="J184" s="131">
        <f t="shared" si="0"/>
        <v>0</v>
      </c>
      <c r="K184" s="127" t="s">
        <v>1</v>
      </c>
      <c r="L184" s="31"/>
      <c r="M184" s="132" t="s">
        <v>1</v>
      </c>
      <c r="N184" s="133" t="s">
        <v>40</v>
      </c>
      <c r="P184" s="134">
        <f t="shared" si="1"/>
        <v>0</v>
      </c>
      <c r="Q184" s="134">
        <v>0</v>
      </c>
      <c r="R184" s="134">
        <f t="shared" si="2"/>
        <v>0</v>
      </c>
      <c r="S184" s="134">
        <v>0</v>
      </c>
      <c r="T184" s="135">
        <f t="shared" si="3"/>
        <v>0</v>
      </c>
      <c r="AR184" s="136" t="s">
        <v>175</v>
      </c>
      <c r="AT184" s="136" t="s">
        <v>171</v>
      </c>
      <c r="AU184" s="136" t="s">
        <v>83</v>
      </c>
      <c r="AY184" s="16" t="s">
        <v>170</v>
      </c>
      <c r="BE184" s="137">
        <f t="shared" si="4"/>
        <v>0</v>
      </c>
      <c r="BF184" s="137">
        <f t="shared" si="5"/>
        <v>0</v>
      </c>
      <c r="BG184" s="137">
        <f t="shared" si="6"/>
        <v>0</v>
      </c>
      <c r="BH184" s="137">
        <f t="shared" si="7"/>
        <v>0</v>
      </c>
      <c r="BI184" s="137">
        <f t="shared" si="8"/>
        <v>0</v>
      </c>
      <c r="BJ184" s="16" t="s">
        <v>83</v>
      </c>
      <c r="BK184" s="137">
        <f t="shared" si="9"/>
        <v>0</v>
      </c>
      <c r="BL184" s="16" t="s">
        <v>175</v>
      </c>
      <c r="BM184" s="136" t="s">
        <v>282</v>
      </c>
    </row>
    <row r="185" spans="2:65" s="1" customFormat="1" ht="24.15" customHeight="1">
      <c r="B185" s="31"/>
      <c r="C185" s="125" t="s">
        <v>284</v>
      </c>
      <c r="D185" s="125" t="s">
        <v>171</v>
      </c>
      <c r="E185" s="126" t="s">
        <v>2095</v>
      </c>
      <c r="F185" s="127" t="s">
        <v>1844</v>
      </c>
      <c r="G185" s="128" t="s">
        <v>178</v>
      </c>
      <c r="H185" s="129">
        <v>4</v>
      </c>
      <c r="I185" s="130"/>
      <c r="J185" s="131">
        <f t="shared" si="0"/>
        <v>0</v>
      </c>
      <c r="K185" s="127" t="s">
        <v>1</v>
      </c>
      <c r="L185" s="31"/>
      <c r="M185" s="132" t="s">
        <v>1</v>
      </c>
      <c r="N185" s="133" t="s">
        <v>40</v>
      </c>
      <c r="P185" s="134">
        <f t="shared" si="1"/>
        <v>0</v>
      </c>
      <c r="Q185" s="134">
        <v>0</v>
      </c>
      <c r="R185" s="134">
        <f t="shared" si="2"/>
        <v>0</v>
      </c>
      <c r="S185" s="134">
        <v>0</v>
      </c>
      <c r="T185" s="135">
        <f t="shared" si="3"/>
        <v>0</v>
      </c>
      <c r="AR185" s="136" t="s">
        <v>175</v>
      </c>
      <c r="AT185" s="136" t="s">
        <v>171</v>
      </c>
      <c r="AU185" s="136" t="s">
        <v>83</v>
      </c>
      <c r="AY185" s="16" t="s">
        <v>170</v>
      </c>
      <c r="BE185" s="137">
        <f t="shared" si="4"/>
        <v>0</v>
      </c>
      <c r="BF185" s="137">
        <f t="shared" si="5"/>
        <v>0</v>
      </c>
      <c r="BG185" s="137">
        <f t="shared" si="6"/>
        <v>0</v>
      </c>
      <c r="BH185" s="137">
        <f t="shared" si="7"/>
        <v>0</v>
      </c>
      <c r="BI185" s="137">
        <f t="shared" si="8"/>
        <v>0</v>
      </c>
      <c r="BJ185" s="16" t="s">
        <v>83</v>
      </c>
      <c r="BK185" s="137">
        <f t="shared" si="9"/>
        <v>0</v>
      </c>
      <c r="BL185" s="16" t="s">
        <v>175</v>
      </c>
      <c r="BM185" s="136" t="s">
        <v>283</v>
      </c>
    </row>
    <row r="186" spans="2:65" s="1" customFormat="1" ht="37.799999999999997" customHeight="1">
      <c r="B186" s="31"/>
      <c r="C186" s="125" t="s">
        <v>233</v>
      </c>
      <c r="D186" s="125" t="s">
        <v>171</v>
      </c>
      <c r="E186" s="126" t="s">
        <v>2096</v>
      </c>
      <c r="F186" s="127" t="s">
        <v>2097</v>
      </c>
      <c r="G186" s="128" t="s">
        <v>1822</v>
      </c>
      <c r="H186" s="129">
        <v>10</v>
      </c>
      <c r="I186" s="130"/>
      <c r="J186" s="131">
        <f t="shared" si="0"/>
        <v>0</v>
      </c>
      <c r="K186" s="127" t="s">
        <v>1</v>
      </c>
      <c r="L186" s="31"/>
      <c r="M186" s="132" t="s">
        <v>1</v>
      </c>
      <c r="N186" s="133" t="s">
        <v>40</v>
      </c>
      <c r="P186" s="134">
        <f t="shared" si="1"/>
        <v>0</v>
      </c>
      <c r="Q186" s="134">
        <v>0</v>
      </c>
      <c r="R186" s="134">
        <f t="shared" si="2"/>
        <v>0</v>
      </c>
      <c r="S186" s="134">
        <v>0</v>
      </c>
      <c r="T186" s="135">
        <f t="shared" si="3"/>
        <v>0</v>
      </c>
      <c r="AR186" s="136" t="s">
        <v>175</v>
      </c>
      <c r="AT186" s="136" t="s">
        <v>171</v>
      </c>
      <c r="AU186" s="136" t="s">
        <v>83</v>
      </c>
      <c r="AY186" s="16" t="s">
        <v>170</v>
      </c>
      <c r="BE186" s="137">
        <f t="shared" si="4"/>
        <v>0</v>
      </c>
      <c r="BF186" s="137">
        <f t="shared" si="5"/>
        <v>0</v>
      </c>
      <c r="BG186" s="137">
        <f t="shared" si="6"/>
        <v>0</v>
      </c>
      <c r="BH186" s="137">
        <f t="shared" si="7"/>
        <v>0</v>
      </c>
      <c r="BI186" s="137">
        <f t="shared" si="8"/>
        <v>0</v>
      </c>
      <c r="BJ186" s="16" t="s">
        <v>83</v>
      </c>
      <c r="BK186" s="137">
        <f t="shared" si="9"/>
        <v>0</v>
      </c>
      <c r="BL186" s="16" t="s">
        <v>175</v>
      </c>
      <c r="BM186" s="136" t="s">
        <v>287</v>
      </c>
    </row>
    <row r="187" spans="2:65" s="10" customFormat="1" ht="25.9" customHeight="1">
      <c r="B187" s="115"/>
      <c r="D187" s="116" t="s">
        <v>74</v>
      </c>
      <c r="E187" s="117" t="s">
        <v>510</v>
      </c>
      <c r="F187" s="117" t="s">
        <v>1850</v>
      </c>
      <c r="I187" s="118"/>
      <c r="J187" s="119">
        <f>BK187</f>
        <v>0</v>
      </c>
      <c r="L187" s="115"/>
      <c r="M187" s="120"/>
      <c r="P187" s="121">
        <f>SUM(P188:P196)</f>
        <v>0</v>
      </c>
      <c r="R187" s="121">
        <f>SUM(R188:R196)</f>
        <v>0</v>
      </c>
      <c r="T187" s="122">
        <f>SUM(T188:T196)</f>
        <v>0</v>
      </c>
      <c r="AR187" s="116" t="s">
        <v>83</v>
      </c>
      <c r="AT187" s="123" t="s">
        <v>74</v>
      </c>
      <c r="AU187" s="123" t="s">
        <v>75</v>
      </c>
      <c r="AY187" s="116" t="s">
        <v>170</v>
      </c>
      <c r="BK187" s="124">
        <f>SUM(BK188:BK196)</f>
        <v>0</v>
      </c>
    </row>
    <row r="188" spans="2:65" s="1" customFormat="1" ht="16.5" customHeight="1">
      <c r="B188" s="31"/>
      <c r="C188" s="125" t="s">
        <v>291</v>
      </c>
      <c r="D188" s="125" t="s">
        <v>171</v>
      </c>
      <c r="E188" s="126" t="s">
        <v>2098</v>
      </c>
      <c r="F188" s="127" t="s">
        <v>2099</v>
      </c>
      <c r="G188" s="128" t="s">
        <v>178</v>
      </c>
      <c r="H188" s="129">
        <v>27</v>
      </c>
      <c r="I188" s="130"/>
      <c r="J188" s="131">
        <f t="shared" ref="J188:J196" si="10">ROUND(I188*H188,2)</f>
        <v>0</v>
      </c>
      <c r="K188" s="127" t="s">
        <v>1</v>
      </c>
      <c r="L188" s="31"/>
      <c r="M188" s="132" t="s">
        <v>1</v>
      </c>
      <c r="N188" s="133" t="s">
        <v>40</v>
      </c>
      <c r="P188" s="134">
        <f t="shared" ref="P188:P196" si="11">O188*H188</f>
        <v>0</v>
      </c>
      <c r="Q188" s="134">
        <v>0</v>
      </c>
      <c r="R188" s="134">
        <f t="shared" ref="R188:R196" si="12">Q188*H188</f>
        <v>0</v>
      </c>
      <c r="S188" s="134">
        <v>0</v>
      </c>
      <c r="T188" s="135">
        <f t="shared" ref="T188:T196" si="13">S188*H188</f>
        <v>0</v>
      </c>
      <c r="AR188" s="136" t="s">
        <v>175</v>
      </c>
      <c r="AT188" s="136" t="s">
        <v>171</v>
      </c>
      <c r="AU188" s="136" t="s">
        <v>83</v>
      </c>
      <c r="AY188" s="16" t="s">
        <v>170</v>
      </c>
      <c r="BE188" s="137">
        <f t="shared" ref="BE188:BE196" si="14">IF(N188="základní",J188,0)</f>
        <v>0</v>
      </c>
      <c r="BF188" s="137">
        <f t="shared" ref="BF188:BF196" si="15">IF(N188="snížená",J188,0)</f>
        <v>0</v>
      </c>
      <c r="BG188" s="137">
        <f t="shared" ref="BG188:BG196" si="16">IF(N188="zákl. přenesená",J188,0)</f>
        <v>0</v>
      </c>
      <c r="BH188" s="137">
        <f t="shared" ref="BH188:BH196" si="17">IF(N188="sníž. přenesená",J188,0)</f>
        <v>0</v>
      </c>
      <c r="BI188" s="137">
        <f t="shared" ref="BI188:BI196" si="18">IF(N188="nulová",J188,0)</f>
        <v>0</v>
      </c>
      <c r="BJ188" s="16" t="s">
        <v>83</v>
      </c>
      <c r="BK188" s="137">
        <f t="shared" ref="BK188:BK196" si="19">ROUND(I188*H188,2)</f>
        <v>0</v>
      </c>
      <c r="BL188" s="16" t="s">
        <v>175</v>
      </c>
      <c r="BM188" s="136" t="s">
        <v>290</v>
      </c>
    </row>
    <row r="189" spans="2:65" s="1" customFormat="1" ht="16.5" customHeight="1">
      <c r="B189" s="31"/>
      <c r="C189" s="125" t="s">
        <v>237</v>
      </c>
      <c r="D189" s="125" t="s">
        <v>171</v>
      </c>
      <c r="E189" s="126" t="s">
        <v>2100</v>
      </c>
      <c r="F189" s="127" t="s">
        <v>2101</v>
      </c>
      <c r="G189" s="128" t="s">
        <v>1475</v>
      </c>
      <c r="H189" s="129">
        <v>1</v>
      </c>
      <c r="I189" s="130"/>
      <c r="J189" s="131">
        <f t="shared" si="10"/>
        <v>0</v>
      </c>
      <c r="K189" s="127" t="s">
        <v>1</v>
      </c>
      <c r="L189" s="31"/>
      <c r="M189" s="132" t="s">
        <v>1</v>
      </c>
      <c r="N189" s="133" t="s">
        <v>40</v>
      </c>
      <c r="P189" s="134">
        <f t="shared" si="11"/>
        <v>0</v>
      </c>
      <c r="Q189" s="134">
        <v>0</v>
      </c>
      <c r="R189" s="134">
        <f t="shared" si="12"/>
        <v>0</v>
      </c>
      <c r="S189" s="134">
        <v>0</v>
      </c>
      <c r="T189" s="135">
        <f t="shared" si="13"/>
        <v>0</v>
      </c>
      <c r="AR189" s="136" t="s">
        <v>175</v>
      </c>
      <c r="AT189" s="136" t="s">
        <v>171</v>
      </c>
      <c r="AU189" s="136" t="s">
        <v>83</v>
      </c>
      <c r="AY189" s="16" t="s">
        <v>170</v>
      </c>
      <c r="BE189" s="137">
        <f t="shared" si="14"/>
        <v>0</v>
      </c>
      <c r="BF189" s="137">
        <f t="shared" si="15"/>
        <v>0</v>
      </c>
      <c r="BG189" s="137">
        <f t="shared" si="16"/>
        <v>0</v>
      </c>
      <c r="BH189" s="137">
        <f t="shared" si="17"/>
        <v>0</v>
      </c>
      <c r="BI189" s="137">
        <f t="shared" si="18"/>
        <v>0</v>
      </c>
      <c r="BJ189" s="16" t="s">
        <v>83</v>
      </c>
      <c r="BK189" s="137">
        <f t="shared" si="19"/>
        <v>0</v>
      </c>
      <c r="BL189" s="16" t="s">
        <v>175</v>
      </c>
      <c r="BM189" s="136" t="s">
        <v>294</v>
      </c>
    </row>
    <row r="190" spans="2:65" s="1" customFormat="1" ht="16.5" customHeight="1">
      <c r="B190" s="31"/>
      <c r="C190" s="125" t="s">
        <v>298</v>
      </c>
      <c r="D190" s="125" t="s">
        <v>171</v>
      </c>
      <c r="E190" s="126" t="s">
        <v>2102</v>
      </c>
      <c r="F190" s="127" t="s">
        <v>2103</v>
      </c>
      <c r="G190" s="128" t="s">
        <v>1475</v>
      </c>
      <c r="H190" s="129">
        <v>1</v>
      </c>
      <c r="I190" s="130"/>
      <c r="J190" s="131">
        <f t="shared" si="10"/>
        <v>0</v>
      </c>
      <c r="K190" s="127" t="s">
        <v>1</v>
      </c>
      <c r="L190" s="31"/>
      <c r="M190" s="132" t="s">
        <v>1</v>
      </c>
      <c r="N190" s="133" t="s">
        <v>40</v>
      </c>
      <c r="P190" s="134">
        <f t="shared" si="11"/>
        <v>0</v>
      </c>
      <c r="Q190" s="134">
        <v>0</v>
      </c>
      <c r="R190" s="134">
        <f t="shared" si="12"/>
        <v>0</v>
      </c>
      <c r="S190" s="134">
        <v>0</v>
      </c>
      <c r="T190" s="135">
        <f t="shared" si="13"/>
        <v>0</v>
      </c>
      <c r="AR190" s="136" t="s">
        <v>175</v>
      </c>
      <c r="AT190" s="136" t="s">
        <v>171</v>
      </c>
      <c r="AU190" s="136" t="s">
        <v>83</v>
      </c>
      <c r="AY190" s="16" t="s">
        <v>170</v>
      </c>
      <c r="BE190" s="137">
        <f t="shared" si="14"/>
        <v>0</v>
      </c>
      <c r="BF190" s="137">
        <f t="shared" si="15"/>
        <v>0</v>
      </c>
      <c r="BG190" s="137">
        <f t="shared" si="16"/>
        <v>0</v>
      </c>
      <c r="BH190" s="137">
        <f t="shared" si="17"/>
        <v>0</v>
      </c>
      <c r="BI190" s="137">
        <f t="shared" si="18"/>
        <v>0</v>
      </c>
      <c r="BJ190" s="16" t="s">
        <v>83</v>
      </c>
      <c r="BK190" s="137">
        <f t="shared" si="19"/>
        <v>0</v>
      </c>
      <c r="BL190" s="16" t="s">
        <v>175</v>
      </c>
      <c r="BM190" s="136" t="s">
        <v>297</v>
      </c>
    </row>
    <row r="191" spans="2:65" s="1" customFormat="1" ht="24.15" customHeight="1">
      <c r="B191" s="31"/>
      <c r="C191" s="125" t="s">
        <v>240</v>
      </c>
      <c r="D191" s="125" t="s">
        <v>171</v>
      </c>
      <c r="E191" s="126" t="s">
        <v>2104</v>
      </c>
      <c r="F191" s="127" t="s">
        <v>2105</v>
      </c>
      <c r="G191" s="128" t="s">
        <v>1475</v>
      </c>
      <c r="H191" s="129">
        <v>1</v>
      </c>
      <c r="I191" s="130"/>
      <c r="J191" s="131">
        <f t="shared" si="10"/>
        <v>0</v>
      </c>
      <c r="K191" s="127" t="s">
        <v>1</v>
      </c>
      <c r="L191" s="31"/>
      <c r="M191" s="132" t="s">
        <v>1</v>
      </c>
      <c r="N191" s="133" t="s">
        <v>40</v>
      </c>
      <c r="P191" s="134">
        <f t="shared" si="11"/>
        <v>0</v>
      </c>
      <c r="Q191" s="134">
        <v>0</v>
      </c>
      <c r="R191" s="134">
        <f t="shared" si="12"/>
        <v>0</v>
      </c>
      <c r="S191" s="134">
        <v>0</v>
      </c>
      <c r="T191" s="135">
        <f t="shared" si="13"/>
        <v>0</v>
      </c>
      <c r="AR191" s="136" t="s">
        <v>175</v>
      </c>
      <c r="AT191" s="136" t="s">
        <v>171</v>
      </c>
      <c r="AU191" s="136" t="s">
        <v>83</v>
      </c>
      <c r="AY191" s="16" t="s">
        <v>170</v>
      </c>
      <c r="BE191" s="137">
        <f t="shared" si="14"/>
        <v>0</v>
      </c>
      <c r="BF191" s="137">
        <f t="shared" si="15"/>
        <v>0</v>
      </c>
      <c r="BG191" s="137">
        <f t="shared" si="16"/>
        <v>0</v>
      </c>
      <c r="BH191" s="137">
        <f t="shared" si="17"/>
        <v>0</v>
      </c>
      <c r="BI191" s="137">
        <f t="shared" si="18"/>
        <v>0</v>
      </c>
      <c r="BJ191" s="16" t="s">
        <v>83</v>
      </c>
      <c r="BK191" s="137">
        <f t="shared" si="19"/>
        <v>0</v>
      </c>
      <c r="BL191" s="16" t="s">
        <v>175</v>
      </c>
      <c r="BM191" s="136" t="s">
        <v>301</v>
      </c>
    </row>
    <row r="192" spans="2:65" s="1" customFormat="1" ht="16.5" customHeight="1">
      <c r="B192" s="31"/>
      <c r="C192" s="125" t="s">
        <v>305</v>
      </c>
      <c r="D192" s="125" t="s">
        <v>171</v>
      </c>
      <c r="E192" s="126" t="s">
        <v>2106</v>
      </c>
      <c r="F192" s="127" t="s">
        <v>1458</v>
      </c>
      <c r="G192" s="128" t="s">
        <v>1475</v>
      </c>
      <c r="H192" s="129">
        <v>1</v>
      </c>
      <c r="I192" s="130"/>
      <c r="J192" s="131">
        <f t="shared" si="10"/>
        <v>0</v>
      </c>
      <c r="K192" s="127" t="s">
        <v>1</v>
      </c>
      <c r="L192" s="31"/>
      <c r="M192" s="132" t="s">
        <v>1</v>
      </c>
      <c r="N192" s="133" t="s">
        <v>40</v>
      </c>
      <c r="P192" s="134">
        <f t="shared" si="11"/>
        <v>0</v>
      </c>
      <c r="Q192" s="134">
        <v>0</v>
      </c>
      <c r="R192" s="134">
        <f t="shared" si="12"/>
        <v>0</v>
      </c>
      <c r="S192" s="134">
        <v>0</v>
      </c>
      <c r="T192" s="135">
        <f t="shared" si="13"/>
        <v>0</v>
      </c>
      <c r="AR192" s="136" t="s">
        <v>175</v>
      </c>
      <c r="AT192" s="136" t="s">
        <v>171</v>
      </c>
      <c r="AU192" s="136" t="s">
        <v>83</v>
      </c>
      <c r="AY192" s="16" t="s">
        <v>170</v>
      </c>
      <c r="BE192" s="137">
        <f t="shared" si="14"/>
        <v>0</v>
      </c>
      <c r="BF192" s="137">
        <f t="shared" si="15"/>
        <v>0</v>
      </c>
      <c r="BG192" s="137">
        <f t="shared" si="16"/>
        <v>0</v>
      </c>
      <c r="BH192" s="137">
        <f t="shared" si="17"/>
        <v>0</v>
      </c>
      <c r="BI192" s="137">
        <f t="shared" si="18"/>
        <v>0</v>
      </c>
      <c r="BJ192" s="16" t="s">
        <v>83</v>
      </c>
      <c r="BK192" s="137">
        <f t="shared" si="19"/>
        <v>0</v>
      </c>
      <c r="BL192" s="16" t="s">
        <v>175</v>
      </c>
      <c r="BM192" s="136" t="s">
        <v>304</v>
      </c>
    </row>
    <row r="193" spans="2:65" s="1" customFormat="1" ht="33" customHeight="1">
      <c r="B193" s="31"/>
      <c r="C193" s="125" t="s">
        <v>243</v>
      </c>
      <c r="D193" s="125" t="s">
        <v>171</v>
      </c>
      <c r="E193" s="126" t="s">
        <v>2107</v>
      </c>
      <c r="F193" s="127" t="s">
        <v>2108</v>
      </c>
      <c r="G193" s="128" t="s">
        <v>1475</v>
      </c>
      <c r="H193" s="129">
        <v>1</v>
      </c>
      <c r="I193" s="130"/>
      <c r="J193" s="131">
        <f t="shared" si="10"/>
        <v>0</v>
      </c>
      <c r="K193" s="127" t="s">
        <v>1</v>
      </c>
      <c r="L193" s="31"/>
      <c r="M193" s="132" t="s">
        <v>1</v>
      </c>
      <c r="N193" s="133" t="s">
        <v>40</v>
      </c>
      <c r="P193" s="134">
        <f t="shared" si="11"/>
        <v>0</v>
      </c>
      <c r="Q193" s="134">
        <v>0</v>
      </c>
      <c r="R193" s="134">
        <f t="shared" si="12"/>
        <v>0</v>
      </c>
      <c r="S193" s="134">
        <v>0</v>
      </c>
      <c r="T193" s="135">
        <f t="shared" si="13"/>
        <v>0</v>
      </c>
      <c r="AR193" s="136" t="s">
        <v>175</v>
      </c>
      <c r="AT193" s="136" t="s">
        <v>171</v>
      </c>
      <c r="AU193" s="136" t="s">
        <v>83</v>
      </c>
      <c r="AY193" s="16" t="s">
        <v>170</v>
      </c>
      <c r="BE193" s="137">
        <f t="shared" si="14"/>
        <v>0</v>
      </c>
      <c r="BF193" s="137">
        <f t="shared" si="15"/>
        <v>0</v>
      </c>
      <c r="BG193" s="137">
        <f t="shared" si="16"/>
        <v>0</v>
      </c>
      <c r="BH193" s="137">
        <f t="shared" si="17"/>
        <v>0</v>
      </c>
      <c r="BI193" s="137">
        <f t="shared" si="18"/>
        <v>0</v>
      </c>
      <c r="BJ193" s="16" t="s">
        <v>83</v>
      </c>
      <c r="BK193" s="137">
        <f t="shared" si="19"/>
        <v>0</v>
      </c>
      <c r="BL193" s="16" t="s">
        <v>175</v>
      </c>
      <c r="BM193" s="136" t="s">
        <v>308</v>
      </c>
    </row>
    <row r="194" spans="2:65" s="1" customFormat="1" ht="24.15" customHeight="1">
      <c r="B194" s="31"/>
      <c r="C194" s="125" t="s">
        <v>312</v>
      </c>
      <c r="D194" s="125" t="s">
        <v>171</v>
      </c>
      <c r="E194" s="126" t="s">
        <v>2109</v>
      </c>
      <c r="F194" s="127" t="s">
        <v>2110</v>
      </c>
      <c r="G194" s="128" t="s">
        <v>1475</v>
      </c>
      <c r="H194" s="129">
        <v>1</v>
      </c>
      <c r="I194" s="130"/>
      <c r="J194" s="131">
        <f t="shared" si="10"/>
        <v>0</v>
      </c>
      <c r="K194" s="127" t="s">
        <v>1</v>
      </c>
      <c r="L194" s="31"/>
      <c r="M194" s="132" t="s">
        <v>1</v>
      </c>
      <c r="N194" s="133" t="s">
        <v>40</v>
      </c>
      <c r="P194" s="134">
        <f t="shared" si="11"/>
        <v>0</v>
      </c>
      <c r="Q194" s="134">
        <v>0</v>
      </c>
      <c r="R194" s="134">
        <f t="shared" si="12"/>
        <v>0</v>
      </c>
      <c r="S194" s="134">
        <v>0</v>
      </c>
      <c r="T194" s="135">
        <f t="shared" si="13"/>
        <v>0</v>
      </c>
      <c r="AR194" s="136" t="s">
        <v>175</v>
      </c>
      <c r="AT194" s="136" t="s">
        <v>171</v>
      </c>
      <c r="AU194" s="136" t="s">
        <v>83</v>
      </c>
      <c r="AY194" s="16" t="s">
        <v>170</v>
      </c>
      <c r="BE194" s="137">
        <f t="shared" si="14"/>
        <v>0</v>
      </c>
      <c r="BF194" s="137">
        <f t="shared" si="15"/>
        <v>0</v>
      </c>
      <c r="BG194" s="137">
        <f t="shared" si="16"/>
        <v>0</v>
      </c>
      <c r="BH194" s="137">
        <f t="shared" si="17"/>
        <v>0</v>
      </c>
      <c r="BI194" s="137">
        <f t="shared" si="18"/>
        <v>0</v>
      </c>
      <c r="BJ194" s="16" t="s">
        <v>83</v>
      </c>
      <c r="BK194" s="137">
        <f t="shared" si="19"/>
        <v>0</v>
      </c>
      <c r="BL194" s="16" t="s">
        <v>175</v>
      </c>
      <c r="BM194" s="136" t="s">
        <v>311</v>
      </c>
    </row>
    <row r="195" spans="2:65" s="1" customFormat="1" ht="16.5" customHeight="1">
      <c r="B195" s="31"/>
      <c r="C195" s="125" t="s">
        <v>246</v>
      </c>
      <c r="D195" s="125" t="s">
        <v>171</v>
      </c>
      <c r="E195" s="126" t="s">
        <v>2111</v>
      </c>
      <c r="F195" s="127" t="s">
        <v>1861</v>
      </c>
      <c r="G195" s="128" t="s">
        <v>1822</v>
      </c>
      <c r="H195" s="129">
        <v>4</v>
      </c>
      <c r="I195" s="130"/>
      <c r="J195" s="131">
        <f t="shared" si="10"/>
        <v>0</v>
      </c>
      <c r="K195" s="127" t="s">
        <v>1</v>
      </c>
      <c r="L195" s="31"/>
      <c r="M195" s="132" t="s">
        <v>1</v>
      </c>
      <c r="N195" s="133" t="s">
        <v>40</v>
      </c>
      <c r="P195" s="134">
        <f t="shared" si="11"/>
        <v>0</v>
      </c>
      <c r="Q195" s="134">
        <v>0</v>
      </c>
      <c r="R195" s="134">
        <f t="shared" si="12"/>
        <v>0</v>
      </c>
      <c r="S195" s="134">
        <v>0</v>
      </c>
      <c r="T195" s="135">
        <f t="shared" si="13"/>
        <v>0</v>
      </c>
      <c r="AR195" s="136" t="s">
        <v>175</v>
      </c>
      <c r="AT195" s="136" t="s">
        <v>171</v>
      </c>
      <c r="AU195" s="136" t="s">
        <v>83</v>
      </c>
      <c r="AY195" s="16" t="s">
        <v>170</v>
      </c>
      <c r="BE195" s="137">
        <f t="shared" si="14"/>
        <v>0</v>
      </c>
      <c r="BF195" s="137">
        <f t="shared" si="15"/>
        <v>0</v>
      </c>
      <c r="BG195" s="137">
        <f t="shared" si="16"/>
        <v>0</v>
      </c>
      <c r="BH195" s="137">
        <f t="shared" si="17"/>
        <v>0</v>
      </c>
      <c r="BI195" s="137">
        <f t="shared" si="18"/>
        <v>0</v>
      </c>
      <c r="BJ195" s="16" t="s">
        <v>83</v>
      </c>
      <c r="BK195" s="137">
        <f t="shared" si="19"/>
        <v>0</v>
      </c>
      <c r="BL195" s="16" t="s">
        <v>175</v>
      </c>
      <c r="BM195" s="136" t="s">
        <v>316</v>
      </c>
    </row>
    <row r="196" spans="2:65" s="1" customFormat="1" ht="16.5" customHeight="1">
      <c r="B196" s="31"/>
      <c r="C196" s="125" t="s">
        <v>321</v>
      </c>
      <c r="D196" s="125" t="s">
        <v>171</v>
      </c>
      <c r="E196" s="126" t="s">
        <v>2112</v>
      </c>
      <c r="F196" s="127" t="s">
        <v>2113</v>
      </c>
      <c r="G196" s="128" t="s">
        <v>1475</v>
      </c>
      <c r="H196" s="129">
        <v>1</v>
      </c>
      <c r="I196" s="130"/>
      <c r="J196" s="131">
        <f t="shared" si="10"/>
        <v>0</v>
      </c>
      <c r="K196" s="127" t="s">
        <v>1</v>
      </c>
      <c r="L196" s="31"/>
      <c r="M196" s="138" t="s">
        <v>1</v>
      </c>
      <c r="N196" s="139" t="s">
        <v>40</v>
      </c>
      <c r="O196" s="140"/>
      <c r="P196" s="141">
        <f t="shared" si="11"/>
        <v>0</v>
      </c>
      <c r="Q196" s="141">
        <v>0</v>
      </c>
      <c r="R196" s="141">
        <f t="shared" si="12"/>
        <v>0</v>
      </c>
      <c r="S196" s="141">
        <v>0</v>
      </c>
      <c r="T196" s="142">
        <f t="shared" si="13"/>
        <v>0</v>
      </c>
      <c r="AR196" s="136" t="s">
        <v>175</v>
      </c>
      <c r="AT196" s="136" t="s">
        <v>171</v>
      </c>
      <c r="AU196" s="136" t="s">
        <v>83</v>
      </c>
      <c r="AY196" s="16" t="s">
        <v>170</v>
      </c>
      <c r="BE196" s="137">
        <f t="shared" si="14"/>
        <v>0</v>
      </c>
      <c r="BF196" s="137">
        <f t="shared" si="15"/>
        <v>0</v>
      </c>
      <c r="BG196" s="137">
        <f t="shared" si="16"/>
        <v>0</v>
      </c>
      <c r="BH196" s="137">
        <f t="shared" si="17"/>
        <v>0</v>
      </c>
      <c r="BI196" s="137">
        <f t="shared" si="18"/>
        <v>0</v>
      </c>
      <c r="BJ196" s="16" t="s">
        <v>83</v>
      </c>
      <c r="BK196" s="137">
        <f t="shared" si="19"/>
        <v>0</v>
      </c>
      <c r="BL196" s="16" t="s">
        <v>175</v>
      </c>
      <c r="BM196" s="136" t="s">
        <v>319</v>
      </c>
    </row>
    <row r="197" spans="2:65" s="1" customFormat="1" ht="7" customHeight="1"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31"/>
    </row>
  </sheetData>
  <sheetProtection algorithmName="SHA-512" hashValue="nODPHcrKSPfAqaaWvBXMCVE+WecG1UYlepJ/SRs3cIjRxAziYVEFJzwIcqIAIHhmRiBBRmwQoCy/nlZbY/eZ9A==" saltValue="UZHLLDjUZ08RZ/Ue9+fDOmI1cMUqbHqHkqfxpdThGwIgvtHpi7rwoW++4udtvNsj0EecMM0vafnH8jxNrcBAXg==" spinCount="100000" sheet="1" objects="1" scenarios="1" formatColumns="0" formatRows="0" autoFilter="0"/>
  <autoFilter ref="C119:K196" xr:uid="{00000000-0009-0000-0000-00001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4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138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2114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ROUND(J119,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ROUND((SUM(BE119:BE163)),  2)</f>
        <v>0</v>
      </c>
      <c r="I33" s="91">
        <v>0.21</v>
      </c>
      <c r="J33" s="90">
        <f>ROUND(((SUM(BE119:BE163))*I33),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ROUND((SUM(BF119:BF163)),  2)</f>
        <v>0</v>
      </c>
      <c r="I34" s="91">
        <v>0.12</v>
      </c>
      <c r="J34" s="90">
        <f>ROUND(((SUM(BF119:BF163))*I34),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ROUND((SUM(BG119:BG163)),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ROUND((SUM(BH119:BH163)),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ROUND((SUM(BI119:BI163)),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019 - ÚPRAVA VSTUPNÍHO PODLAŽÍ OBJEKTU POLIKLINIKY V KARVINÉ - PTV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J119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1775</v>
      </c>
      <c r="E97" s="105"/>
      <c r="F97" s="105"/>
      <c r="G97" s="105"/>
      <c r="H97" s="105"/>
      <c r="I97" s="105"/>
      <c r="J97" s="106">
        <f>J120</f>
        <v>0</v>
      </c>
      <c r="L97" s="103"/>
    </row>
    <row r="98" spans="2:12" s="8" customFormat="1" ht="25" customHeight="1">
      <c r="B98" s="103"/>
      <c r="D98" s="104" t="s">
        <v>1776</v>
      </c>
      <c r="E98" s="105"/>
      <c r="F98" s="105"/>
      <c r="G98" s="105"/>
      <c r="H98" s="105"/>
      <c r="I98" s="105"/>
      <c r="J98" s="106">
        <f>J151</f>
        <v>0</v>
      </c>
      <c r="L98" s="103"/>
    </row>
    <row r="99" spans="2:12" s="8" customFormat="1" ht="25" customHeight="1">
      <c r="B99" s="103"/>
      <c r="D99" s="104" t="s">
        <v>1777</v>
      </c>
      <c r="E99" s="105"/>
      <c r="F99" s="105"/>
      <c r="G99" s="105"/>
      <c r="H99" s="105"/>
      <c r="I99" s="105"/>
      <c r="J99" s="106">
        <f>J157</f>
        <v>0</v>
      </c>
      <c r="L99" s="103"/>
    </row>
    <row r="100" spans="2:12" s="1" customFormat="1" ht="21.85" customHeight="1">
      <c r="B100" s="31"/>
      <c r="L100" s="31"/>
    </row>
    <row r="101" spans="2:12" s="1" customFormat="1" ht="7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31"/>
    </row>
    <row r="105" spans="2:12" s="1" customFormat="1" ht="7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31"/>
    </row>
    <row r="106" spans="2:12" s="1" customFormat="1" ht="25" customHeight="1">
      <c r="B106" s="31"/>
      <c r="C106" s="20" t="s">
        <v>155</v>
      </c>
      <c r="L106" s="31"/>
    </row>
    <row r="107" spans="2:12" s="1" customFormat="1" ht="7" customHeight="1">
      <c r="B107" s="31"/>
      <c r="L107" s="31"/>
    </row>
    <row r="108" spans="2:12" s="1" customFormat="1" ht="12" customHeight="1">
      <c r="B108" s="31"/>
      <c r="C108" s="26" t="s">
        <v>16</v>
      </c>
      <c r="L108" s="31"/>
    </row>
    <row r="109" spans="2:12" s="1" customFormat="1" ht="26.25" customHeight="1">
      <c r="B109" s="31"/>
      <c r="E109" s="227" t="str">
        <f>E7</f>
        <v>ÚPRAVA VSTUPNÍHO PODLAŽÍ a ÚPRRAVA SERVROVNY OBJEKTU POLIKLINIKY V KARVINÉ</v>
      </c>
      <c r="F109" s="228"/>
      <c r="G109" s="228"/>
      <c r="H109" s="228"/>
      <c r="L109" s="31"/>
    </row>
    <row r="110" spans="2:12" s="1" customFormat="1" ht="12" customHeight="1">
      <c r="B110" s="31"/>
      <c r="C110" s="26" t="s">
        <v>142</v>
      </c>
      <c r="L110" s="31"/>
    </row>
    <row r="111" spans="2:12" s="1" customFormat="1" ht="30" customHeight="1">
      <c r="B111" s="31"/>
      <c r="E111" s="193" t="str">
        <f>E9</f>
        <v>019 - ÚPRAVA VSTUPNÍHO PODLAŽÍ OBJEKTU POLIKLINIKY V KARVINÉ - PTV</v>
      </c>
      <c r="F111" s="229"/>
      <c r="G111" s="229"/>
      <c r="H111" s="229"/>
      <c r="L111" s="31"/>
    </row>
    <row r="112" spans="2:12" s="1" customFormat="1" ht="7" customHeight="1">
      <c r="B112" s="31"/>
      <c r="L112" s="31"/>
    </row>
    <row r="113" spans="2:65" s="1" customFormat="1" ht="12" customHeight="1">
      <c r="B113" s="31"/>
      <c r="C113" s="26" t="s">
        <v>20</v>
      </c>
      <c r="F113" s="24" t="str">
        <f>F12</f>
        <v xml:space="preserve"> </v>
      </c>
      <c r="I113" s="26" t="s">
        <v>22</v>
      </c>
      <c r="J113" s="51" t="str">
        <f>IF(J12="","",J12)</f>
        <v>18. 2. 2024</v>
      </c>
      <c r="L113" s="31"/>
    </row>
    <row r="114" spans="2:65" s="1" customFormat="1" ht="7" customHeight="1">
      <c r="B114" s="31"/>
      <c r="L114" s="31"/>
    </row>
    <row r="115" spans="2:65" s="1" customFormat="1" ht="15.15" customHeight="1">
      <c r="B115" s="31"/>
      <c r="C115" s="26" t="s">
        <v>24</v>
      </c>
      <c r="F115" s="24" t="str">
        <f>E15</f>
        <v xml:space="preserve"> </v>
      </c>
      <c r="I115" s="26" t="s">
        <v>30</v>
      </c>
      <c r="J115" s="29" t="str">
        <f>E21</f>
        <v xml:space="preserve"> </v>
      </c>
      <c r="L115" s="31"/>
    </row>
    <row r="116" spans="2:65" s="1" customFormat="1" ht="15.15" customHeight="1">
      <c r="B116" s="31"/>
      <c r="C116" s="26" t="s">
        <v>28</v>
      </c>
      <c r="F116" s="24" t="str">
        <f>IF(E18="","",E18)</f>
        <v>Vyplň údaj</v>
      </c>
      <c r="I116" s="26" t="s">
        <v>32</v>
      </c>
      <c r="J116" s="29" t="str">
        <f>E24</f>
        <v>Barbora Kyšková</v>
      </c>
      <c r="L116" s="31"/>
    </row>
    <row r="117" spans="2:65" s="1" customFormat="1" ht="10.3" customHeight="1">
      <c r="B117" s="31"/>
      <c r="L117" s="31"/>
    </row>
    <row r="118" spans="2:65" s="9" customFormat="1" ht="29.25" customHeight="1">
      <c r="B118" s="107"/>
      <c r="C118" s="108" t="s">
        <v>156</v>
      </c>
      <c r="D118" s="109" t="s">
        <v>60</v>
      </c>
      <c r="E118" s="109" t="s">
        <v>56</v>
      </c>
      <c r="F118" s="109" t="s">
        <v>57</v>
      </c>
      <c r="G118" s="109" t="s">
        <v>157</v>
      </c>
      <c r="H118" s="109" t="s">
        <v>158</v>
      </c>
      <c r="I118" s="109" t="s">
        <v>159</v>
      </c>
      <c r="J118" s="109" t="s">
        <v>146</v>
      </c>
      <c r="K118" s="110" t="s">
        <v>160</v>
      </c>
      <c r="L118" s="107"/>
      <c r="M118" s="58" t="s">
        <v>1</v>
      </c>
      <c r="N118" s="59" t="s">
        <v>39</v>
      </c>
      <c r="O118" s="59" t="s">
        <v>161</v>
      </c>
      <c r="P118" s="59" t="s">
        <v>162</v>
      </c>
      <c r="Q118" s="59" t="s">
        <v>163</v>
      </c>
      <c r="R118" s="59" t="s">
        <v>164</v>
      </c>
      <c r="S118" s="59" t="s">
        <v>165</v>
      </c>
      <c r="T118" s="60" t="s">
        <v>166</v>
      </c>
    </row>
    <row r="119" spans="2:65" s="1" customFormat="1" ht="22.8" customHeight="1">
      <c r="B119" s="31"/>
      <c r="C119" s="63" t="s">
        <v>167</v>
      </c>
      <c r="J119" s="111">
        <f>BK119</f>
        <v>0</v>
      </c>
      <c r="L119" s="31"/>
      <c r="M119" s="61"/>
      <c r="N119" s="52"/>
      <c r="O119" s="52"/>
      <c r="P119" s="112">
        <f>P120+P151+P157</f>
        <v>0</v>
      </c>
      <c r="Q119" s="52"/>
      <c r="R119" s="112">
        <f>R120+R151+R157</f>
        <v>0</v>
      </c>
      <c r="S119" s="52"/>
      <c r="T119" s="113">
        <f>T120+T151+T157</f>
        <v>0</v>
      </c>
      <c r="AT119" s="16" t="s">
        <v>74</v>
      </c>
      <c r="AU119" s="16" t="s">
        <v>148</v>
      </c>
      <c r="BK119" s="114">
        <f>BK120+BK151+BK157</f>
        <v>0</v>
      </c>
    </row>
    <row r="120" spans="2:65" s="10" customFormat="1" ht="25.9" customHeight="1">
      <c r="B120" s="115"/>
      <c r="D120" s="116" t="s">
        <v>74</v>
      </c>
      <c r="E120" s="117" t="s">
        <v>168</v>
      </c>
      <c r="F120" s="117" t="s">
        <v>1778</v>
      </c>
      <c r="I120" s="118"/>
      <c r="J120" s="119">
        <f>BK120</f>
        <v>0</v>
      </c>
      <c r="L120" s="115"/>
      <c r="M120" s="120"/>
      <c r="P120" s="121">
        <f>SUM(P121:P150)</f>
        <v>0</v>
      </c>
      <c r="R120" s="121">
        <f>SUM(R121:R150)</f>
        <v>0</v>
      </c>
      <c r="T120" s="122">
        <f>SUM(T121:T150)</f>
        <v>0</v>
      </c>
      <c r="AR120" s="116" t="s">
        <v>83</v>
      </c>
      <c r="AT120" s="123" t="s">
        <v>74</v>
      </c>
      <c r="AU120" s="123" t="s">
        <v>75</v>
      </c>
      <c r="AY120" s="116" t="s">
        <v>170</v>
      </c>
      <c r="BK120" s="124">
        <f>SUM(BK121:BK150)</f>
        <v>0</v>
      </c>
    </row>
    <row r="121" spans="2:65" s="1" customFormat="1" ht="66.75" customHeight="1">
      <c r="B121" s="31"/>
      <c r="C121" s="125" t="s">
        <v>83</v>
      </c>
      <c r="D121" s="125" t="s">
        <v>171</v>
      </c>
      <c r="E121" s="126" t="s">
        <v>2115</v>
      </c>
      <c r="F121" s="127" t="s">
        <v>2116</v>
      </c>
      <c r="G121" s="128" t="s">
        <v>178</v>
      </c>
      <c r="H121" s="129">
        <v>1</v>
      </c>
      <c r="I121" s="130"/>
      <c r="J121" s="131">
        <f>ROUND(I121*H121,2)</f>
        <v>0</v>
      </c>
      <c r="K121" s="127" t="s">
        <v>1</v>
      </c>
      <c r="L121" s="31"/>
      <c r="M121" s="132" t="s">
        <v>1</v>
      </c>
      <c r="N121" s="133" t="s">
        <v>40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175</v>
      </c>
      <c r="AT121" s="136" t="s">
        <v>171</v>
      </c>
      <c r="AU121" s="136" t="s">
        <v>83</v>
      </c>
      <c r="AY121" s="16" t="s">
        <v>170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6" t="s">
        <v>83</v>
      </c>
      <c r="BK121" s="137">
        <f>ROUND(I121*H121,2)</f>
        <v>0</v>
      </c>
      <c r="BL121" s="16" t="s">
        <v>175</v>
      </c>
      <c r="BM121" s="136" t="s">
        <v>85</v>
      </c>
    </row>
    <row r="122" spans="2:65" s="12" customFormat="1" ht="30.6">
      <c r="B122" s="149"/>
      <c r="D122" s="150" t="s">
        <v>601</v>
      </c>
      <c r="E122" s="151" t="s">
        <v>1</v>
      </c>
      <c r="F122" s="152" t="s">
        <v>2117</v>
      </c>
      <c r="H122" s="153">
        <v>1</v>
      </c>
      <c r="I122" s="154"/>
      <c r="L122" s="149"/>
      <c r="M122" s="155"/>
      <c r="T122" s="156"/>
      <c r="AT122" s="151" t="s">
        <v>601</v>
      </c>
      <c r="AU122" s="151" t="s">
        <v>83</v>
      </c>
      <c r="AV122" s="12" t="s">
        <v>85</v>
      </c>
      <c r="AW122" s="12" t="s">
        <v>31</v>
      </c>
      <c r="AX122" s="12" t="s">
        <v>75</v>
      </c>
      <c r="AY122" s="151" t="s">
        <v>170</v>
      </c>
    </row>
    <row r="123" spans="2:65" s="14" customFormat="1" ht="10.199999999999999">
      <c r="B123" s="173"/>
      <c r="D123" s="150" t="s">
        <v>601</v>
      </c>
      <c r="E123" s="174" t="s">
        <v>1</v>
      </c>
      <c r="F123" s="175" t="s">
        <v>670</v>
      </c>
      <c r="H123" s="176">
        <v>1</v>
      </c>
      <c r="I123" s="177"/>
      <c r="L123" s="173"/>
      <c r="M123" s="178"/>
      <c r="T123" s="179"/>
      <c r="AT123" s="174" t="s">
        <v>601</v>
      </c>
      <c r="AU123" s="174" t="s">
        <v>83</v>
      </c>
      <c r="AV123" s="14" t="s">
        <v>175</v>
      </c>
      <c r="AW123" s="14" t="s">
        <v>31</v>
      </c>
      <c r="AX123" s="14" t="s">
        <v>83</v>
      </c>
      <c r="AY123" s="174" t="s">
        <v>170</v>
      </c>
    </row>
    <row r="124" spans="2:65" s="1" customFormat="1" ht="76.349999999999994" customHeight="1">
      <c r="B124" s="31"/>
      <c r="C124" s="125" t="s">
        <v>85</v>
      </c>
      <c r="D124" s="125" t="s">
        <v>171</v>
      </c>
      <c r="E124" s="126" t="s">
        <v>2118</v>
      </c>
      <c r="F124" s="127" t="s">
        <v>2119</v>
      </c>
      <c r="G124" s="128" t="s">
        <v>178</v>
      </c>
      <c r="H124" s="129">
        <v>5</v>
      </c>
      <c r="I124" s="130"/>
      <c r="J124" s="131">
        <f>ROUND(I124*H124,2)</f>
        <v>0</v>
      </c>
      <c r="K124" s="127" t="s">
        <v>1</v>
      </c>
      <c r="L124" s="31"/>
      <c r="M124" s="132" t="s">
        <v>1</v>
      </c>
      <c r="N124" s="133" t="s">
        <v>40</v>
      </c>
      <c r="P124" s="134">
        <f>O124*H124</f>
        <v>0</v>
      </c>
      <c r="Q124" s="134">
        <v>0</v>
      </c>
      <c r="R124" s="134">
        <f>Q124*H124</f>
        <v>0</v>
      </c>
      <c r="S124" s="134">
        <v>0</v>
      </c>
      <c r="T124" s="135">
        <f>S124*H124</f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>IF(N124="základní",J124,0)</f>
        <v>0</v>
      </c>
      <c r="BF124" s="137">
        <f>IF(N124="snížená",J124,0)</f>
        <v>0</v>
      </c>
      <c r="BG124" s="137">
        <f>IF(N124="zákl. přenesená",J124,0)</f>
        <v>0</v>
      </c>
      <c r="BH124" s="137">
        <f>IF(N124="sníž. přenesená",J124,0)</f>
        <v>0</v>
      </c>
      <c r="BI124" s="137">
        <f>IF(N124="nulová",J124,0)</f>
        <v>0</v>
      </c>
      <c r="BJ124" s="16" t="s">
        <v>83</v>
      </c>
      <c r="BK124" s="137">
        <f>ROUND(I124*H124,2)</f>
        <v>0</v>
      </c>
      <c r="BL124" s="16" t="s">
        <v>175</v>
      </c>
      <c r="BM124" s="136" t="s">
        <v>175</v>
      </c>
    </row>
    <row r="125" spans="2:65" s="12" customFormat="1" ht="10.199999999999999">
      <c r="B125" s="149"/>
      <c r="D125" s="150" t="s">
        <v>601</v>
      </c>
      <c r="E125" s="151" t="s">
        <v>1</v>
      </c>
      <c r="F125" s="152" t="s">
        <v>1807</v>
      </c>
      <c r="H125" s="153">
        <v>5</v>
      </c>
      <c r="I125" s="154"/>
      <c r="L125" s="149"/>
      <c r="M125" s="155"/>
      <c r="T125" s="156"/>
      <c r="AT125" s="151" t="s">
        <v>601</v>
      </c>
      <c r="AU125" s="151" t="s">
        <v>83</v>
      </c>
      <c r="AV125" s="12" t="s">
        <v>85</v>
      </c>
      <c r="AW125" s="12" t="s">
        <v>31</v>
      </c>
      <c r="AX125" s="12" t="s">
        <v>75</v>
      </c>
      <c r="AY125" s="151" t="s">
        <v>170</v>
      </c>
    </row>
    <row r="126" spans="2:65" s="14" customFormat="1" ht="10.199999999999999">
      <c r="B126" s="173"/>
      <c r="D126" s="150" t="s">
        <v>601</v>
      </c>
      <c r="E126" s="174" t="s">
        <v>1</v>
      </c>
      <c r="F126" s="175" t="s">
        <v>670</v>
      </c>
      <c r="H126" s="176">
        <v>5</v>
      </c>
      <c r="I126" s="177"/>
      <c r="L126" s="173"/>
      <c r="M126" s="178"/>
      <c r="T126" s="179"/>
      <c r="AT126" s="174" t="s">
        <v>601</v>
      </c>
      <c r="AU126" s="174" t="s">
        <v>83</v>
      </c>
      <c r="AV126" s="14" t="s">
        <v>175</v>
      </c>
      <c r="AW126" s="14" t="s">
        <v>31</v>
      </c>
      <c r="AX126" s="14" t="s">
        <v>83</v>
      </c>
      <c r="AY126" s="174" t="s">
        <v>170</v>
      </c>
    </row>
    <row r="127" spans="2:65" s="1" customFormat="1" ht="24.15" customHeight="1">
      <c r="B127" s="31"/>
      <c r="C127" s="125" t="s">
        <v>179</v>
      </c>
      <c r="D127" s="125" t="s">
        <v>171</v>
      </c>
      <c r="E127" s="126" t="s">
        <v>2120</v>
      </c>
      <c r="F127" s="127" t="s">
        <v>2121</v>
      </c>
      <c r="G127" s="128" t="s">
        <v>178</v>
      </c>
      <c r="H127" s="129">
        <v>5</v>
      </c>
      <c r="I127" s="130"/>
      <c r="J127" s="131">
        <f>ROUND(I127*H127,2)</f>
        <v>0</v>
      </c>
      <c r="K127" s="127" t="s">
        <v>1</v>
      </c>
      <c r="L127" s="31"/>
      <c r="M127" s="132" t="s">
        <v>1</v>
      </c>
      <c r="N127" s="133" t="s">
        <v>40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6" t="s">
        <v>83</v>
      </c>
      <c r="BK127" s="137">
        <f>ROUND(I127*H127,2)</f>
        <v>0</v>
      </c>
      <c r="BL127" s="16" t="s">
        <v>175</v>
      </c>
      <c r="BM127" s="136" t="s">
        <v>182</v>
      </c>
    </row>
    <row r="128" spans="2:65" s="12" customFormat="1" ht="10.199999999999999">
      <c r="B128" s="149"/>
      <c r="D128" s="150" t="s">
        <v>601</v>
      </c>
      <c r="E128" s="151" t="s">
        <v>1</v>
      </c>
      <c r="F128" s="152" t="s">
        <v>1807</v>
      </c>
      <c r="H128" s="153">
        <v>5</v>
      </c>
      <c r="I128" s="154"/>
      <c r="L128" s="149"/>
      <c r="M128" s="155"/>
      <c r="T128" s="156"/>
      <c r="AT128" s="151" t="s">
        <v>601</v>
      </c>
      <c r="AU128" s="151" t="s">
        <v>83</v>
      </c>
      <c r="AV128" s="12" t="s">
        <v>85</v>
      </c>
      <c r="AW128" s="12" t="s">
        <v>31</v>
      </c>
      <c r="AX128" s="12" t="s">
        <v>75</v>
      </c>
      <c r="AY128" s="151" t="s">
        <v>170</v>
      </c>
    </row>
    <row r="129" spans="2:65" s="14" customFormat="1" ht="10.199999999999999">
      <c r="B129" s="173"/>
      <c r="D129" s="150" t="s">
        <v>601</v>
      </c>
      <c r="E129" s="174" t="s">
        <v>1</v>
      </c>
      <c r="F129" s="175" t="s">
        <v>670</v>
      </c>
      <c r="H129" s="176">
        <v>5</v>
      </c>
      <c r="I129" s="177"/>
      <c r="L129" s="173"/>
      <c r="M129" s="178"/>
      <c r="T129" s="179"/>
      <c r="AT129" s="174" t="s">
        <v>601</v>
      </c>
      <c r="AU129" s="174" t="s">
        <v>83</v>
      </c>
      <c r="AV129" s="14" t="s">
        <v>175</v>
      </c>
      <c r="AW129" s="14" t="s">
        <v>31</v>
      </c>
      <c r="AX129" s="14" t="s">
        <v>83</v>
      </c>
      <c r="AY129" s="174" t="s">
        <v>170</v>
      </c>
    </row>
    <row r="130" spans="2:65" s="1" customFormat="1" ht="21.75" customHeight="1">
      <c r="B130" s="31"/>
      <c r="C130" s="125" t="s">
        <v>175</v>
      </c>
      <c r="D130" s="125" t="s">
        <v>171</v>
      </c>
      <c r="E130" s="126" t="s">
        <v>2122</v>
      </c>
      <c r="F130" s="127" t="s">
        <v>2123</v>
      </c>
      <c r="G130" s="128" t="s">
        <v>178</v>
      </c>
      <c r="H130" s="129">
        <v>5</v>
      </c>
      <c r="I130" s="130"/>
      <c r="J130" s="131">
        <f>ROUND(I130*H130,2)</f>
        <v>0</v>
      </c>
      <c r="K130" s="127" t="s">
        <v>1</v>
      </c>
      <c r="L130" s="31"/>
      <c r="M130" s="132" t="s">
        <v>1</v>
      </c>
      <c r="N130" s="133" t="s">
        <v>40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6" t="s">
        <v>83</v>
      </c>
      <c r="BK130" s="137">
        <f>ROUND(I130*H130,2)</f>
        <v>0</v>
      </c>
      <c r="BL130" s="16" t="s">
        <v>175</v>
      </c>
      <c r="BM130" s="136" t="s">
        <v>185</v>
      </c>
    </row>
    <row r="131" spans="2:65" s="12" customFormat="1" ht="10.199999999999999">
      <c r="B131" s="149"/>
      <c r="D131" s="150" t="s">
        <v>601</v>
      </c>
      <c r="E131" s="151" t="s">
        <v>1</v>
      </c>
      <c r="F131" s="152" t="s">
        <v>1807</v>
      </c>
      <c r="H131" s="153">
        <v>5</v>
      </c>
      <c r="I131" s="154"/>
      <c r="L131" s="149"/>
      <c r="M131" s="155"/>
      <c r="T131" s="156"/>
      <c r="AT131" s="151" t="s">
        <v>601</v>
      </c>
      <c r="AU131" s="151" t="s">
        <v>83</v>
      </c>
      <c r="AV131" s="12" t="s">
        <v>85</v>
      </c>
      <c r="AW131" s="12" t="s">
        <v>31</v>
      </c>
      <c r="AX131" s="12" t="s">
        <v>75</v>
      </c>
      <c r="AY131" s="151" t="s">
        <v>170</v>
      </c>
    </row>
    <row r="132" spans="2:65" s="14" customFormat="1" ht="10.199999999999999">
      <c r="B132" s="173"/>
      <c r="D132" s="150" t="s">
        <v>601</v>
      </c>
      <c r="E132" s="174" t="s">
        <v>1</v>
      </c>
      <c r="F132" s="175" t="s">
        <v>670</v>
      </c>
      <c r="H132" s="176">
        <v>5</v>
      </c>
      <c r="I132" s="177"/>
      <c r="L132" s="173"/>
      <c r="M132" s="178"/>
      <c r="T132" s="179"/>
      <c r="AT132" s="174" t="s">
        <v>601</v>
      </c>
      <c r="AU132" s="174" t="s">
        <v>83</v>
      </c>
      <c r="AV132" s="14" t="s">
        <v>175</v>
      </c>
      <c r="AW132" s="14" t="s">
        <v>31</v>
      </c>
      <c r="AX132" s="14" t="s">
        <v>83</v>
      </c>
      <c r="AY132" s="174" t="s">
        <v>170</v>
      </c>
    </row>
    <row r="133" spans="2:65" s="1" customFormat="1" ht="24.15" customHeight="1">
      <c r="B133" s="31"/>
      <c r="C133" s="125" t="s">
        <v>186</v>
      </c>
      <c r="D133" s="125" t="s">
        <v>171</v>
      </c>
      <c r="E133" s="126" t="s">
        <v>2124</v>
      </c>
      <c r="F133" s="127" t="s">
        <v>2125</v>
      </c>
      <c r="G133" s="128" t="s">
        <v>178</v>
      </c>
      <c r="H133" s="129">
        <v>1</v>
      </c>
      <c r="I133" s="130"/>
      <c r="J133" s="131">
        <f>ROUND(I133*H133,2)</f>
        <v>0</v>
      </c>
      <c r="K133" s="127" t="s">
        <v>1</v>
      </c>
      <c r="L133" s="31"/>
      <c r="M133" s="132" t="s">
        <v>1</v>
      </c>
      <c r="N133" s="133" t="s">
        <v>40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6" t="s">
        <v>83</v>
      </c>
      <c r="BK133" s="137">
        <f>ROUND(I133*H133,2)</f>
        <v>0</v>
      </c>
      <c r="BL133" s="16" t="s">
        <v>175</v>
      </c>
      <c r="BM133" s="136" t="s">
        <v>189</v>
      </c>
    </row>
    <row r="134" spans="2:65" s="12" customFormat="1" ht="10.199999999999999">
      <c r="B134" s="149"/>
      <c r="D134" s="150" t="s">
        <v>601</v>
      </c>
      <c r="E134" s="151" t="s">
        <v>1</v>
      </c>
      <c r="F134" s="152" t="s">
        <v>1781</v>
      </c>
      <c r="H134" s="153">
        <v>1</v>
      </c>
      <c r="I134" s="154"/>
      <c r="L134" s="149"/>
      <c r="M134" s="155"/>
      <c r="T134" s="156"/>
      <c r="AT134" s="151" t="s">
        <v>601</v>
      </c>
      <c r="AU134" s="151" t="s">
        <v>83</v>
      </c>
      <c r="AV134" s="12" t="s">
        <v>85</v>
      </c>
      <c r="AW134" s="12" t="s">
        <v>31</v>
      </c>
      <c r="AX134" s="12" t="s">
        <v>75</v>
      </c>
      <c r="AY134" s="151" t="s">
        <v>170</v>
      </c>
    </row>
    <row r="135" spans="2:65" s="14" customFormat="1" ht="10.199999999999999">
      <c r="B135" s="173"/>
      <c r="D135" s="150" t="s">
        <v>601</v>
      </c>
      <c r="E135" s="174" t="s">
        <v>1</v>
      </c>
      <c r="F135" s="175" t="s">
        <v>670</v>
      </c>
      <c r="H135" s="176">
        <v>1</v>
      </c>
      <c r="I135" s="177"/>
      <c r="L135" s="173"/>
      <c r="M135" s="178"/>
      <c r="T135" s="179"/>
      <c r="AT135" s="174" t="s">
        <v>601</v>
      </c>
      <c r="AU135" s="174" t="s">
        <v>83</v>
      </c>
      <c r="AV135" s="14" t="s">
        <v>175</v>
      </c>
      <c r="AW135" s="14" t="s">
        <v>31</v>
      </c>
      <c r="AX135" s="14" t="s">
        <v>83</v>
      </c>
      <c r="AY135" s="174" t="s">
        <v>170</v>
      </c>
    </row>
    <row r="136" spans="2:65" s="1" customFormat="1" ht="37.799999999999997" customHeight="1">
      <c r="B136" s="31"/>
      <c r="C136" s="125" t="s">
        <v>182</v>
      </c>
      <c r="D136" s="125" t="s">
        <v>171</v>
      </c>
      <c r="E136" s="126" t="s">
        <v>2126</v>
      </c>
      <c r="F136" s="127" t="s">
        <v>2127</v>
      </c>
      <c r="G136" s="128" t="s">
        <v>178</v>
      </c>
      <c r="H136" s="129">
        <v>1</v>
      </c>
      <c r="I136" s="130"/>
      <c r="J136" s="131">
        <f>ROUND(I136*H136,2)</f>
        <v>0</v>
      </c>
      <c r="K136" s="127" t="s">
        <v>1</v>
      </c>
      <c r="L136" s="31"/>
      <c r="M136" s="132" t="s">
        <v>1</v>
      </c>
      <c r="N136" s="133" t="s">
        <v>40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6" t="s">
        <v>83</v>
      </c>
      <c r="BK136" s="137">
        <f>ROUND(I136*H136,2)</f>
        <v>0</v>
      </c>
      <c r="BL136" s="16" t="s">
        <v>175</v>
      </c>
      <c r="BM136" s="136" t="s">
        <v>8</v>
      </c>
    </row>
    <row r="137" spans="2:65" s="12" customFormat="1" ht="10.199999999999999">
      <c r="B137" s="149"/>
      <c r="D137" s="150" t="s">
        <v>601</v>
      </c>
      <c r="E137" s="151" t="s">
        <v>1</v>
      </c>
      <c r="F137" s="152" t="s">
        <v>1781</v>
      </c>
      <c r="H137" s="153">
        <v>1</v>
      </c>
      <c r="I137" s="154"/>
      <c r="L137" s="149"/>
      <c r="M137" s="155"/>
      <c r="T137" s="156"/>
      <c r="AT137" s="151" t="s">
        <v>601</v>
      </c>
      <c r="AU137" s="151" t="s">
        <v>83</v>
      </c>
      <c r="AV137" s="12" t="s">
        <v>85</v>
      </c>
      <c r="AW137" s="12" t="s">
        <v>31</v>
      </c>
      <c r="AX137" s="12" t="s">
        <v>75</v>
      </c>
      <c r="AY137" s="151" t="s">
        <v>170</v>
      </c>
    </row>
    <row r="138" spans="2:65" s="14" customFormat="1" ht="10.199999999999999">
      <c r="B138" s="173"/>
      <c r="D138" s="150" t="s">
        <v>601</v>
      </c>
      <c r="E138" s="174" t="s">
        <v>1</v>
      </c>
      <c r="F138" s="175" t="s">
        <v>670</v>
      </c>
      <c r="H138" s="176">
        <v>1</v>
      </c>
      <c r="I138" s="177"/>
      <c r="L138" s="173"/>
      <c r="M138" s="178"/>
      <c r="T138" s="179"/>
      <c r="AT138" s="174" t="s">
        <v>601</v>
      </c>
      <c r="AU138" s="174" t="s">
        <v>83</v>
      </c>
      <c r="AV138" s="14" t="s">
        <v>175</v>
      </c>
      <c r="AW138" s="14" t="s">
        <v>31</v>
      </c>
      <c r="AX138" s="14" t="s">
        <v>83</v>
      </c>
      <c r="AY138" s="174" t="s">
        <v>170</v>
      </c>
    </row>
    <row r="139" spans="2:65" s="1" customFormat="1" ht="44.25" customHeight="1">
      <c r="B139" s="31"/>
      <c r="C139" s="125" t="s">
        <v>192</v>
      </c>
      <c r="D139" s="125" t="s">
        <v>171</v>
      </c>
      <c r="E139" s="126" t="s">
        <v>2128</v>
      </c>
      <c r="F139" s="127" t="s">
        <v>2129</v>
      </c>
      <c r="G139" s="128" t="s">
        <v>178</v>
      </c>
      <c r="H139" s="129">
        <v>1</v>
      </c>
      <c r="I139" s="130"/>
      <c r="J139" s="131">
        <f>ROUND(I139*H139,2)</f>
        <v>0</v>
      </c>
      <c r="K139" s="127" t="s">
        <v>1</v>
      </c>
      <c r="L139" s="31"/>
      <c r="M139" s="132" t="s">
        <v>1</v>
      </c>
      <c r="N139" s="133" t="s">
        <v>40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6" t="s">
        <v>83</v>
      </c>
      <c r="BK139" s="137">
        <f>ROUND(I139*H139,2)</f>
        <v>0</v>
      </c>
      <c r="BL139" s="16" t="s">
        <v>175</v>
      </c>
      <c r="BM139" s="136" t="s">
        <v>195</v>
      </c>
    </row>
    <row r="140" spans="2:65" s="12" customFormat="1" ht="10.199999999999999">
      <c r="B140" s="149"/>
      <c r="D140" s="150" t="s">
        <v>601</v>
      </c>
      <c r="E140" s="151" t="s">
        <v>1</v>
      </c>
      <c r="F140" s="152" t="s">
        <v>1781</v>
      </c>
      <c r="H140" s="153">
        <v>1</v>
      </c>
      <c r="I140" s="154"/>
      <c r="L140" s="149"/>
      <c r="M140" s="155"/>
      <c r="T140" s="156"/>
      <c r="AT140" s="151" t="s">
        <v>601</v>
      </c>
      <c r="AU140" s="151" t="s">
        <v>83</v>
      </c>
      <c r="AV140" s="12" t="s">
        <v>85</v>
      </c>
      <c r="AW140" s="12" t="s">
        <v>31</v>
      </c>
      <c r="AX140" s="12" t="s">
        <v>75</v>
      </c>
      <c r="AY140" s="151" t="s">
        <v>170</v>
      </c>
    </row>
    <row r="141" spans="2:65" s="14" customFormat="1" ht="10.199999999999999">
      <c r="B141" s="173"/>
      <c r="D141" s="150" t="s">
        <v>601</v>
      </c>
      <c r="E141" s="174" t="s">
        <v>1</v>
      </c>
      <c r="F141" s="175" t="s">
        <v>670</v>
      </c>
      <c r="H141" s="176">
        <v>1</v>
      </c>
      <c r="I141" s="177"/>
      <c r="L141" s="173"/>
      <c r="M141" s="178"/>
      <c r="T141" s="179"/>
      <c r="AT141" s="174" t="s">
        <v>601</v>
      </c>
      <c r="AU141" s="174" t="s">
        <v>83</v>
      </c>
      <c r="AV141" s="14" t="s">
        <v>175</v>
      </c>
      <c r="AW141" s="14" t="s">
        <v>31</v>
      </c>
      <c r="AX141" s="14" t="s">
        <v>83</v>
      </c>
      <c r="AY141" s="174" t="s">
        <v>170</v>
      </c>
    </row>
    <row r="142" spans="2:65" s="1" customFormat="1" ht="16.5" customHeight="1">
      <c r="B142" s="31"/>
      <c r="C142" s="125" t="s">
        <v>185</v>
      </c>
      <c r="D142" s="125" t="s">
        <v>171</v>
      </c>
      <c r="E142" s="126" t="s">
        <v>2130</v>
      </c>
      <c r="F142" s="127" t="s">
        <v>2131</v>
      </c>
      <c r="G142" s="128" t="s">
        <v>178</v>
      </c>
      <c r="H142" s="129">
        <v>1</v>
      </c>
      <c r="I142" s="130"/>
      <c r="J142" s="131">
        <f>ROUND(I142*H142,2)</f>
        <v>0</v>
      </c>
      <c r="K142" s="127" t="s">
        <v>1</v>
      </c>
      <c r="L142" s="31"/>
      <c r="M142" s="132" t="s">
        <v>1</v>
      </c>
      <c r="N142" s="133" t="s">
        <v>40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83</v>
      </c>
      <c r="BK142" s="137">
        <f>ROUND(I142*H142,2)</f>
        <v>0</v>
      </c>
      <c r="BL142" s="16" t="s">
        <v>175</v>
      </c>
      <c r="BM142" s="136" t="s">
        <v>198</v>
      </c>
    </row>
    <row r="143" spans="2:65" s="12" customFormat="1" ht="10.199999999999999">
      <c r="B143" s="149"/>
      <c r="D143" s="150" t="s">
        <v>601</v>
      </c>
      <c r="E143" s="151" t="s">
        <v>1</v>
      </c>
      <c r="F143" s="152" t="s">
        <v>1781</v>
      </c>
      <c r="H143" s="153">
        <v>1</v>
      </c>
      <c r="I143" s="154"/>
      <c r="L143" s="149"/>
      <c r="M143" s="155"/>
      <c r="T143" s="156"/>
      <c r="AT143" s="151" t="s">
        <v>601</v>
      </c>
      <c r="AU143" s="151" t="s">
        <v>83</v>
      </c>
      <c r="AV143" s="12" t="s">
        <v>85</v>
      </c>
      <c r="AW143" s="12" t="s">
        <v>31</v>
      </c>
      <c r="AX143" s="12" t="s">
        <v>75</v>
      </c>
      <c r="AY143" s="151" t="s">
        <v>170</v>
      </c>
    </row>
    <row r="144" spans="2:65" s="14" customFormat="1" ht="10.199999999999999">
      <c r="B144" s="173"/>
      <c r="D144" s="150" t="s">
        <v>601</v>
      </c>
      <c r="E144" s="174" t="s">
        <v>1</v>
      </c>
      <c r="F144" s="175" t="s">
        <v>670</v>
      </c>
      <c r="H144" s="176">
        <v>1</v>
      </c>
      <c r="I144" s="177"/>
      <c r="L144" s="173"/>
      <c r="M144" s="178"/>
      <c r="T144" s="179"/>
      <c r="AT144" s="174" t="s">
        <v>601</v>
      </c>
      <c r="AU144" s="174" t="s">
        <v>83</v>
      </c>
      <c r="AV144" s="14" t="s">
        <v>175</v>
      </c>
      <c r="AW144" s="14" t="s">
        <v>31</v>
      </c>
      <c r="AX144" s="14" t="s">
        <v>83</v>
      </c>
      <c r="AY144" s="174" t="s">
        <v>170</v>
      </c>
    </row>
    <row r="145" spans="2:65" s="1" customFormat="1" ht="24.15" customHeight="1">
      <c r="B145" s="31"/>
      <c r="C145" s="125" t="s">
        <v>199</v>
      </c>
      <c r="D145" s="125" t="s">
        <v>171</v>
      </c>
      <c r="E145" s="126" t="s">
        <v>2132</v>
      </c>
      <c r="F145" s="127" t="s">
        <v>2133</v>
      </c>
      <c r="G145" s="128" t="s">
        <v>1475</v>
      </c>
      <c r="H145" s="129">
        <v>1</v>
      </c>
      <c r="I145" s="130"/>
      <c r="J145" s="131">
        <f>ROUND(I145*H145,2)</f>
        <v>0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202</v>
      </c>
    </row>
    <row r="146" spans="2:65" s="12" customFormat="1" ht="10.199999999999999">
      <c r="B146" s="149"/>
      <c r="D146" s="150" t="s">
        <v>601</v>
      </c>
      <c r="E146" s="151" t="s">
        <v>1</v>
      </c>
      <c r="F146" s="152" t="s">
        <v>1781</v>
      </c>
      <c r="H146" s="153">
        <v>1</v>
      </c>
      <c r="I146" s="154"/>
      <c r="L146" s="149"/>
      <c r="M146" s="155"/>
      <c r="T146" s="156"/>
      <c r="AT146" s="151" t="s">
        <v>601</v>
      </c>
      <c r="AU146" s="151" t="s">
        <v>83</v>
      </c>
      <c r="AV146" s="12" t="s">
        <v>85</v>
      </c>
      <c r="AW146" s="12" t="s">
        <v>31</v>
      </c>
      <c r="AX146" s="12" t="s">
        <v>75</v>
      </c>
      <c r="AY146" s="151" t="s">
        <v>170</v>
      </c>
    </row>
    <row r="147" spans="2:65" s="14" customFormat="1" ht="10.199999999999999">
      <c r="B147" s="173"/>
      <c r="D147" s="150" t="s">
        <v>601</v>
      </c>
      <c r="E147" s="174" t="s">
        <v>1</v>
      </c>
      <c r="F147" s="175" t="s">
        <v>670</v>
      </c>
      <c r="H147" s="176">
        <v>1</v>
      </c>
      <c r="I147" s="177"/>
      <c r="L147" s="173"/>
      <c r="M147" s="178"/>
      <c r="T147" s="179"/>
      <c r="AT147" s="174" t="s">
        <v>601</v>
      </c>
      <c r="AU147" s="174" t="s">
        <v>83</v>
      </c>
      <c r="AV147" s="14" t="s">
        <v>175</v>
      </c>
      <c r="AW147" s="14" t="s">
        <v>31</v>
      </c>
      <c r="AX147" s="14" t="s">
        <v>83</v>
      </c>
      <c r="AY147" s="174" t="s">
        <v>170</v>
      </c>
    </row>
    <row r="148" spans="2:65" s="1" customFormat="1" ht="24.15" customHeight="1">
      <c r="B148" s="31"/>
      <c r="C148" s="125" t="s">
        <v>189</v>
      </c>
      <c r="D148" s="125" t="s">
        <v>171</v>
      </c>
      <c r="E148" s="126" t="s">
        <v>2134</v>
      </c>
      <c r="F148" s="127" t="s">
        <v>2135</v>
      </c>
      <c r="G148" s="128" t="s">
        <v>1822</v>
      </c>
      <c r="H148" s="129">
        <v>10</v>
      </c>
      <c r="I148" s="130"/>
      <c r="J148" s="131">
        <f>ROUND(I148*H148,2)</f>
        <v>0</v>
      </c>
      <c r="K148" s="127" t="s">
        <v>1</v>
      </c>
      <c r="L148" s="31"/>
      <c r="M148" s="132" t="s">
        <v>1</v>
      </c>
      <c r="N148" s="133" t="s">
        <v>40</v>
      </c>
      <c r="P148" s="134">
        <f>O148*H148</f>
        <v>0</v>
      </c>
      <c r="Q148" s="134">
        <v>0</v>
      </c>
      <c r="R148" s="134">
        <f>Q148*H148</f>
        <v>0</v>
      </c>
      <c r="S148" s="134">
        <v>0</v>
      </c>
      <c r="T148" s="135">
        <f>S148*H148</f>
        <v>0</v>
      </c>
      <c r="AR148" s="136" t="s">
        <v>175</v>
      </c>
      <c r="AT148" s="136" t="s">
        <v>171</v>
      </c>
      <c r="AU148" s="136" t="s">
        <v>83</v>
      </c>
      <c r="AY148" s="16" t="s">
        <v>170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83</v>
      </c>
      <c r="BK148" s="137">
        <f>ROUND(I148*H148,2)</f>
        <v>0</v>
      </c>
      <c r="BL148" s="16" t="s">
        <v>175</v>
      </c>
      <c r="BM148" s="136" t="s">
        <v>205</v>
      </c>
    </row>
    <row r="149" spans="2:65" s="12" customFormat="1" ht="10.199999999999999">
      <c r="B149" s="149"/>
      <c r="D149" s="150" t="s">
        <v>601</v>
      </c>
      <c r="E149" s="151" t="s">
        <v>1</v>
      </c>
      <c r="F149" s="152" t="s">
        <v>1815</v>
      </c>
      <c r="H149" s="153">
        <v>10</v>
      </c>
      <c r="I149" s="154"/>
      <c r="L149" s="149"/>
      <c r="M149" s="155"/>
      <c r="T149" s="156"/>
      <c r="AT149" s="151" t="s">
        <v>601</v>
      </c>
      <c r="AU149" s="151" t="s">
        <v>83</v>
      </c>
      <c r="AV149" s="12" t="s">
        <v>85</v>
      </c>
      <c r="AW149" s="12" t="s">
        <v>31</v>
      </c>
      <c r="AX149" s="12" t="s">
        <v>75</v>
      </c>
      <c r="AY149" s="151" t="s">
        <v>170</v>
      </c>
    </row>
    <row r="150" spans="2:65" s="14" customFormat="1" ht="10.199999999999999">
      <c r="B150" s="173"/>
      <c r="D150" s="150" t="s">
        <v>601</v>
      </c>
      <c r="E150" s="174" t="s">
        <v>1</v>
      </c>
      <c r="F150" s="175" t="s">
        <v>670</v>
      </c>
      <c r="H150" s="176">
        <v>10</v>
      </c>
      <c r="I150" s="177"/>
      <c r="L150" s="173"/>
      <c r="M150" s="178"/>
      <c r="T150" s="179"/>
      <c r="AT150" s="174" t="s">
        <v>601</v>
      </c>
      <c r="AU150" s="174" t="s">
        <v>83</v>
      </c>
      <c r="AV150" s="14" t="s">
        <v>175</v>
      </c>
      <c r="AW150" s="14" t="s">
        <v>31</v>
      </c>
      <c r="AX150" s="14" t="s">
        <v>83</v>
      </c>
      <c r="AY150" s="174" t="s">
        <v>170</v>
      </c>
    </row>
    <row r="151" spans="2:65" s="10" customFormat="1" ht="25.9" customHeight="1">
      <c r="B151" s="115"/>
      <c r="D151" s="116" t="s">
        <v>74</v>
      </c>
      <c r="E151" s="117" t="s">
        <v>320</v>
      </c>
      <c r="F151" s="117" t="s">
        <v>1823</v>
      </c>
      <c r="I151" s="118"/>
      <c r="J151" s="119">
        <f>BK151</f>
        <v>0</v>
      </c>
      <c r="L151" s="115"/>
      <c r="M151" s="120"/>
      <c r="P151" s="121">
        <f>SUM(P152:P156)</f>
        <v>0</v>
      </c>
      <c r="R151" s="121">
        <f>SUM(R152:R156)</f>
        <v>0</v>
      </c>
      <c r="T151" s="122">
        <f>SUM(T152:T156)</f>
        <v>0</v>
      </c>
      <c r="AR151" s="116" t="s">
        <v>83</v>
      </c>
      <c r="AT151" s="123" t="s">
        <v>74</v>
      </c>
      <c r="AU151" s="123" t="s">
        <v>75</v>
      </c>
      <c r="AY151" s="116" t="s">
        <v>170</v>
      </c>
      <c r="BK151" s="124">
        <f>SUM(BK152:BK156)</f>
        <v>0</v>
      </c>
    </row>
    <row r="152" spans="2:65" s="1" customFormat="1" ht="16.5" customHeight="1">
      <c r="B152" s="31"/>
      <c r="C152" s="125" t="s">
        <v>206</v>
      </c>
      <c r="D152" s="125" t="s">
        <v>171</v>
      </c>
      <c r="E152" s="126" t="s">
        <v>1824</v>
      </c>
      <c r="F152" s="127" t="s">
        <v>1825</v>
      </c>
      <c r="G152" s="128" t="s">
        <v>174</v>
      </c>
      <c r="H152" s="129">
        <v>500</v>
      </c>
      <c r="I152" s="130"/>
      <c r="J152" s="131">
        <f>ROUND(I152*H152,2)</f>
        <v>0</v>
      </c>
      <c r="K152" s="127" t="s">
        <v>1</v>
      </c>
      <c r="L152" s="31"/>
      <c r="M152" s="132" t="s">
        <v>1</v>
      </c>
      <c r="N152" s="133" t="s">
        <v>40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175</v>
      </c>
      <c r="AT152" s="136" t="s">
        <v>171</v>
      </c>
      <c r="AU152" s="136" t="s">
        <v>83</v>
      </c>
      <c r="AY152" s="16" t="s">
        <v>170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83</v>
      </c>
      <c r="BK152" s="137">
        <f>ROUND(I152*H152,2)</f>
        <v>0</v>
      </c>
      <c r="BL152" s="16" t="s">
        <v>175</v>
      </c>
      <c r="BM152" s="136" t="s">
        <v>209</v>
      </c>
    </row>
    <row r="153" spans="2:65" s="1" customFormat="1" ht="16.5" customHeight="1">
      <c r="B153" s="31"/>
      <c r="C153" s="125" t="s">
        <v>8</v>
      </c>
      <c r="D153" s="125" t="s">
        <v>171</v>
      </c>
      <c r="E153" s="126" t="s">
        <v>2136</v>
      </c>
      <c r="F153" s="127" t="s">
        <v>2137</v>
      </c>
      <c r="G153" s="128" t="s">
        <v>178</v>
      </c>
      <c r="H153" s="129">
        <v>10</v>
      </c>
      <c r="I153" s="130"/>
      <c r="J153" s="131">
        <f>ROUND(I153*H153,2)</f>
        <v>0</v>
      </c>
      <c r="K153" s="127" t="s">
        <v>1</v>
      </c>
      <c r="L153" s="31"/>
      <c r="M153" s="132" t="s">
        <v>1</v>
      </c>
      <c r="N153" s="133" t="s">
        <v>40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175</v>
      </c>
      <c r="AT153" s="136" t="s">
        <v>171</v>
      </c>
      <c r="AU153" s="136" t="s">
        <v>83</v>
      </c>
      <c r="AY153" s="16" t="s">
        <v>170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6" t="s">
        <v>83</v>
      </c>
      <c r="BK153" s="137">
        <f>ROUND(I153*H153,2)</f>
        <v>0</v>
      </c>
      <c r="BL153" s="16" t="s">
        <v>175</v>
      </c>
      <c r="BM153" s="136" t="s">
        <v>212</v>
      </c>
    </row>
    <row r="154" spans="2:65" s="1" customFormat="1" ht="24.15" customHeight="1">
      <c r="B154" s="31"/>
      <c r="C154" s="125" t="s">
        <v>213</v>
      </c>
      <c r="D154" s="125" t="s">
        <v>171</v>
      </c>
      <c r="E154" s="126" t="s">
        <v>1843</v>
      </c>
      <c r="F154" s="127" t="s">
        <v>1844</v>
      </c>
      <c r="G154" s="128" t="s">
        <v>178</v>
      </c>
      <c r="H154" s="129">
        <v>4</v>
      </c>
      <c r="I154" s="130"/>
      <c r="J154" s="131">
        <f>ROUND(I154*H154,2)</f>
        <v>0</v>
      </c>
      <c r="K154" s="127" t="s">
        <v>1</v>
      </c>
      <c r="L154" s="31"/>
      <c r="M154" s="132" t="s">
        <v>1</v>
      </c>
      <c r="N154" s="133" t="s">
        <v>40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175</v>
      </c>
      <c r="AT154" s="136" t="s">
        <v>171</v>
      </c>
      <c r="AU154" s="136" t="s">
        <v>83</v>
      </c>
      <c r="AY154" s="16" t="s">
        <v>170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6" t="s">
        <v>83</v>
      </c>
      <c r="BK154" s="137">
        <f>ROUND(I154*H154,2)</f>
        <v>0</v>
      </c>
      <c r="BL154" s="16" t="s">
        <v>175</v>
      </c>
      <c r="BM154" s="136" t="s">
        <v>216</v>
      </c>
    </row>
    <row r="155" spans="2:65" s="1" customFormat="1" ht="16.5" customHeight="1">
      <c r="B155" s="31"/>
      <c r="C155" s="125" t="s">
        <v>195</v>
      </c>
      <c r="D155" s="125" t="s">
        <v>171</v>
      </c>
      <c r="E155" s="126" t="s">
        <v>2138</v>
      </c>
      <c r="F155" s="127" t="s">
        <v>1847</v>
      </c>
      <c r="G155" s="128" t="s">
        <v>1475</v>
      </c>
      <c r="H155" s="129">
        <v>1</v>
      </c>
      <c r="I155" s="130"/>
      <c r="J155" s="131">
        <f>ROUND(I155*H155,2)</f>
        <v>0</v>
      </c>
      <c r="K155" s="127" t="s">
        <v>1</v>
      </c>
      <c r="L155" s="31"/>
      <c r="M155" s="132" t="s">
        <v>1</v>
      </c>
      <c r="N155" s="133" t="s">
        <v>40</v>
      </c>
      <c r="P155" s="134">
        <f>O155*H155</f>
        <v>0</v>
      </c>
      <c r="Q155" s="134">
        <v>0</v>
      </c>
      <c r="R155" s="134">
        <f>Q155*H155</f>
        <v>0</v>
      </c>
      <c r="S155" s="134">
        <v>0</v>
      </c>
      <c r="T155" s="135">
        <f>S155*H155</f>
        <v>0</v>
      </c>
      <c r="AR155" s="136" t="s">
        <v>175</v>
      </c>
      <c r="AT155" s="136" t="s">
        <v>171</v>
      </c>
      <c r="AU155" s="136" t="s">
        <v>83</v>
      </c>
      <c r="AY155" s="16" t="s">
        <v>170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6" t="s">
        <v>83</v>
      </c>
      <c r="BK155" s="137">
        <f>ROUND(I155*H155,2)</f>
        <v>0</v>
      </c>
      <c r="BL155" s="16" t="s">
        <v>175</v>
      </c>
      <c r="BM155" s="136" t="s">
        <v>219</v>
      </c>
    </row>
    <row r="156" spans="2:65" s="1" customFormat="1" ht="24.15" customHeight="1">
      <c r="B156" s="31"/>
      <c r="C156" s="125" t="s">
        <v>220</v>
      </c>
      <c r="D156" s="125" t="s">
        <v>171</v>
      </c>
      <c r="E156" s="126" t="s">
        <v>1848</v>
      </c>
      <c r="F156" s="127" t="s">
        <v>1849</v>
      </c>
      <c r="G156" s="128" t="s">
        <v>1822</v>
      </c>
      <c r="H156" s="129">
        <v>4</v>
      </c>
      <c r="I156" s="130"/>
      <c r="J156" s="131">
        <f>ROUND(I156*H156,2)</f>
        <v>0</v>
      </c>
      <c r="K156" s="127" t="s">
        <v>1</v>
      </c>
      <c r="L156" s="31"/>
      <c r="M156" s="132" t="s">
        <v>1</v>
      </c>
      <c r="N156" s="133" t="s">
        <v>40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175</v>
      </c>
      <c r="AT156" s="136" t="s">
        <v>171</v>
      </c>
      <c r="AU156" s="136" t="s">
        <v>83</v>
      </c>
      <c r="AY156" s="16" t="s">
        <v>170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6" t="s">
        <v>83</v>
      </c>
      <c r="BK156" s="137">
        <f>ROUND(I156*H156,2)</f>
        <v>0</v>
      </c>
      <c r="BL156" s="16" t="s">
        <v>175</v>
      </c>
      <c r="BM156" s="136" t="s">
        <v>223</v>
      </c>
    </row>
    <row r="157" spans="2:65" s="10" customFormat="1" ht="25.9" customHeight="1">
      <c r="B157" s="115"/>
      <c r="D157" s="116" t="s">
        <v>74</v>
      </c>
      <c r="E157" s="117" t="s">
        <v>339</v>
      </c>
      <c r="F157" s="117" t="s">
        <v>1850</v>
      </c>
      <c r="I157" s="118"/>
      <c r="J157" s="119">
        <f>BK157</f>
        <v>0</v>
      </c>
      <c r="L157" s="115"/>
      <c r="M157" s="120"/>
      <c r="P157" s="121">
        <f>SUM(P158:P163)</f>
        <v>0</v>
      </c>
      <c r="R157" s="121">
        <f>SUM(R158:R163)</f>
        <v>0</v>
      </c>
      <c r="T157" s="122">
        <f>SUM(T158:T163)</f>
        <v>0</v>
      </c>
      <c r="AR157" s="116" t="s">
        <v>83</v>
      </c>
      <c r="AT157" s="123" t="s">
        <v>74</v>
      </c>
      <c r="AU157" s="123" t="s">
        <v>75</v>
      </c>
      <c r="AY157" s="116" t="s">
        <v>170</v>
      </c>
      <c r="BK157" s="124">
        <f>SUM(BK158:BK163)</f>
        <v>0</v>
      </c>
    </row>
    <row r="158" spans="2:65" s="1" customFormat="1" ht="21.75" customHeight="1">
      <c r="B158" s="31"/>
      <c r="C158" s="125" t="s">
        <v>198</v>
      </c>
      <c r="D158" s="125" t="s">
        <v>171</v>
      </c>
      <c r="E158" s="126" t="s">
        <v>2139</v>
      </c>
      <c r="F158" s="127" t="s">
        <v>2140</v>
      </c>
      <c r="G158" s="128" t="s">
        <v>178</v>
      </c>
      <c r="H158" s="129">
        <v>1</v>
      </c>
      <c r="I158" s="130"/>
      <c r="J158" s="131">
        <f t="shared" ref="J158:J163" si="0">ROUND(I158*H158,2)</f>
        <v>0</v>
      </c>
      <c r="K158" s="127" t="s">
        <v>1</v>
      </c>
      <c r="L158" s="31"/>
      <c r="M158" s="132" t="s">
        <v>1</v>
      </c>
      <c r="N158" s="133" t="s">
        <v>40</v>
      </c>
      <c r="P158" s="134">
        <f t="shared" ref="P158:P163" si="1">O158*H158</f>
        <v>0</v>
      </c>
      <c r="Q158" s="134">
        <v>0</v>
      </c>
      <c r="R158" s="134">
        <f t="shared" ref="R158:R163" si="2">Q158*H158</f>
        <v>0</v>
      </c>
      <c r="S158" s="134">
        <v>0</v>
      </c>
      <c r="T158" s="135">
        <f t="shared" ref="T158:T163" si="3">S158*H158</f>
        <v>0</v>
      </c>
      <c r="AR158" s="136" t="s">
        <v>175</v>
      </c>
      <c r="AT158" s="136" t="s">
        <v>171</v>
      </c>
      <c r="AU158" s="136" t="s">
        <v>83</v>
      </c>
      <c r="AY158" s="16" t="s">
        <v>170</v>
      </c>
      <c r="BE158" s="137">
        <f t="shared" ref="BE158:BE163" si="4">IF(N158="základní",J158,0)</f>
        <v>0</v>
      </c>
      <c r="BF158" s="137">
        <f t="shared" ref="BF158:BF163" si="5">IF(N158="snížená",J158,0)</f>
        <v>0</v>
      </c>
      <c r="BG158" s="137">
        <f t="shared" ref="BG158:BG163" si="6">IF(N158="zákl. přenesená",J158,0)</f>
        <v>0</v>
      </c>
      <c r="BH158" s="137">
        <f t="shared" ref="BH158:BH163" si="7">IF(N158="sníž. přenesená",J158,0)</f>
        <v>0</v>
      </c>
      <c r="BI158" s="137">
        <f t="shared" ref="BI158:BI163" si="8">IF(N158="nulová",J158,0)</f>
        <v>0</v>
      </c>
      <c r="BJ158" s="16" t="s">
        <v>83</v>
      </c>
      <c r="BK158" s="137">
        <f t="shared" ref="BK158:BK163" si="9">ROUND(I158*H158,2)</f>
        <v>0</v>
      </c>
      <c r="BL158" s="16" t="s">
        <v>175</v>
      </c>
      <c r="BM158" s="136" t="s">
        <v>226</v>
      </c>
    </row>
    <row r="159" spans="2:65" s="1" customFormat="1" ht="16.5" customHeight="1">
      <c r="B159" s="31"/>
      <c r="C159" s="125" t="s">
        <v>227</v>
      </c>
      <c r="D159" s="125" t="s">
        <v>171</v>
      </c>
      <c r="E159" s="126" t="s">
        <v>2141</v>
      </c>
      <c r="F159" s="127" t="s">
        <v>2101</v>
      </c>
      <c r="G159" s="128" t="s">
        <v>178</v>
      </c>
      <c r="H159" s="129">
        <v>1</v>
      </c>
      <c r="I159" s="130"/>
      <c r="J159" s="131">
        <f t="shared" si="0"/>
        <v>0</v>
      </c>
      <c r="K159" s="127" t="s">
        <v>1</v>
      </c>
      <c r="L159" s="31"/>
      <c r="M159" s="132" t="s">
        <v>1</v>
      </c>
      <c r="N159" s="133" t="s">
        <v>40</v>
      </c>
      <c r="P159" s="134">
        <f t="shared" si="1"/>
        <v>0</v>
      </c>
      <c r="Q159" s="134">
        <v>0</v>
      </c>
      <c r="R159" s="134">
        <f t="shared" si="2"/>
        <v>0</v>
      </c>
      <c r="S159" s="134">
        <v>0</v>
      </c>
      <c r="T159" s="135">
        <f t="shared" si="3"/>
        <v>0</v>
      </c>
      <c r="AR159" s="136" t="s">
        <v>175</v>
      </c>
      <c r="AT159" s="136" t="s">
        <v>171</v>
      </c>
      <c r="AU159" s="136" t="s">
        <v>83</v>
      </c>
      <c r="AY159" s="16" t="s">
        <v>170</v>
      </c>
      <c r="BE159" s="137">
        <f t="shared" si="4"/>
        <v>0</v>
      </c>
      <c r="BF159" s="137">
        <f t="shared" si="5"/>
        <v>0</v>
      </c>
      <c r="BG159" s="137">
        <f t="shared" si="6"/>
        <v>0</v>
      </c>
      <c r="BH159" s="137">
        <f t="shared" si="7"/>
        <v>0</v>
      </c>
      <c r="BI159" s="137">
        <f t="shared" si="8"/>
        <v>0</v>
      </c>
      <c r="BJ159" s="16" t="s">
        <v>83</v>
      </c>
      <c r="BK159" s="137">
        <f t="shared" si="9"/>
        <v>0</v>
      </c>
      <c r="BL159" s="16" t="s">
        <v>175</v>
      </c>
      <c r="BM159" s="136" t="s">
        <v>230</v>
      </c>
    </row>
    <row r="160" spans="2:65" s="1" customFormat="1" ht="16.5" customHeight="1">
      <c r="B160" s="31"/>
      <c r="C160" s="125" t="s">
        <v>202</v>
      </c>
      <c r="D160" s="125" t="s">
        <v>171</v>
      </c>
      <c r="E160" s="126" t="s">
        <v>2142</v>
      </c>
      <c r="F160" s="127" t="s">
        <v>1867</v>
      </c>
      <c r="G160" s="128" t="s">
        <v>2010</v>
      </c>
      <c r="H160" s="129">
        <v>1</v>
      </c>
      <c r="I160" s="130"/>
      <c r="J160" s="131">
        <f t="shared" si="0"/>
        <v>0</v>
      </c>
      <c r="K160" s="127" t="s">
        <v>1</v>
      </c>
      <c r="L160" s="31"/>
      <c r="M160" s="132" t="s">
        <v>1</v>
      </c>
      <c r="N160" s="133" t="s">
        <v>40</v>
      </c>
      <c r="P160" s="134">
        <f t="shared" si="1"/>
        <v>0</v>
      </c>
      <c r="Q160" s="134">
        <v>0</v>
      </c>
      <c r="R160" s="134">
        <f t="shared" si="2"/>
        <v>0</v>
      </c>
      <c r="S160" s="134">
        <v>0</v>
      </c>
      <c r="T160" s="135">
        <f t="shared" si="3"/>
        <v>0</v>
      </c>
      <c r="AR160" s="136" t="s">
        <v>175</v>
      </c>
      <c r="AT160" s="136" t="s">
        <v>171</v>
      </c>
      <c r="AU160" s="136" t="s">
        <v>83</v>
      </c>
      <c r="AY160" s="16" t="s">
        <v>170</v>
      </c>
      <c r="BE160" s="137">
        <f t="shared" si="4"/>
        <v>0</v>
      </c>
      <c r="BF160" s="137">
        <f t="shared" si="5"/>
        <v>0</v>
      </c>
      <c r="BG160" s="137">
        <f t="shared" si="6"/>
        <v>0</v>
      </c>
      <c r="BH160" s="137">
        <f t="shared" si="7"/>
        <v>0</v>
      </c>
      <c r="BI160" s="137">
        <f t="shared" si="8"/>
        <v>0</v>
      </c>
      <c r="BJ160" s="16" t="s">
        <v>83</v>
      </c>
      <c r="BK160" s="137">
        <f t="shared" si="9"/>
        <v>0</v>
      </c>
      <c r="BL160" s="16" t="s">
        <v>175</v>
      </c>
      <c r="BM160" s="136" t="s">
        <v>233</v>
      </c>
    </row>
    <row r="161" spans="2:65" s="1" customFormat="1" ht="16.5" customHeight="1">
      <c r="B161" s="31"/>
      <c r="C161" s="125" t="s">
        <v>234</v>
      </c>
      <c r="D161" s="125" t="s">
        <v>171</v>
      </c>
      <c r="E161" s="126" t="s">
        <v>1860</v>
      </c>
      <c r="F161" s="127" t="s">
        <v>1861</v>
      </c>
      <c r="G161" s="128" t="s">
        <v>1822</v>
      </c>
      <c r="H161" s="129">
        <v>2</v>
      </c>
      <c r="I161" s="130"/>
      <c r="J161" s="131">
        <f t="shared" si="0"/>
        <v>0</v>
      </c>
      <c r="K161" s="127" t="s">
        <v>1</v>
      </c>
      <c r="L161" s="31"/>
      <c r="M161" s="132" t="s">
        <v>1</v>
      </c>
      <c r="N161" s="133" t="s">
        <v>40</v>
      </c>
      <c r="P161" s="134">
        <f t="shared" si="1"/>
        <v>0</v>
      </c>
      <c r="Q161" s="134">
        <v>0</v>
      </c>
      <c r="R161" s="134">
        <f t="shared" si="2"/>
        <v>0</v>
      </c>
      <c r="S161" s="134">
        <v>0</v>
      </c>
      <c r="T161" s="135">
        <f t="shared" si="3"/>
        <v>0</v>
      </c>
      <c r="AR161" s="136" t="s">
        <v>175</v>
      </c>
      <c r="AT161" s="136" t="s">
        <v>171</v>
      </c>
      <c r="AU161" s="136" t="s">
        <v>83</v>
      </c>
      <c r="AY161" s="16" t="s">
        <v>170</v>
      </c>
      <c r="BE161" s="137">
        <f t="shared" si="4"/>
        <v>0</v>
      </c>
      <c r="BF161" s="137">
        <f t="shared" si="5"/>
        <v>0</v>
      </c>
      <c r="BG161" s="137">
        <f t="shared" si="6"/>
        <v>0</v>
      </c>
      <c r="BH161" s="137">
        <f t="shared" si="7"/>
        <v>0</v>
      </c>
      <c r="BI161" s="137">
        <f t="shared" si="8"/>
        <v>0</v>
      </c>
      <c r="BJ161" s="16" t="s">
        <v>83</v>
      </c>
      <c r="BK161" s="137">
        <f t="shared" si="9"/>
        <v>0</v>
      </c>
      <c r="BL161" s="16" t="s">
        <v>175</v>
      </c>
      <c r="BM161" s="136" t="s">
        <v>237</v>
      </c>
    </row>
    <row r="162" spans="2:65" s="1" customFormat="1" ht="16.5" customHeight="1">
      <c r="B162" s="31"/>
      <c r="C162" s="125" t="s">
        <v>205</v>
      </c>
      <c r="D162" s="125" t="s">
        <v>171</v>
      </c>
      <c r="E162" s="126" t="s">
        <v>2016</v>
      </c>
      <c r="F162" s="127" t="s">
        <v>1863</v>
      </c>
      <c r="G162" s="128" t="s">
        <v>1475</v>
      </c>
      <c r="H162" s="129">
        <v>1</v>
      </c>
      <c r="I162" s="130"/>
      <c r="J162" s="131">
        <f t="shared" si="0"/>
        <v>0</v>
      </c>
      <c r="K162" s="127" t="s">
        <v>1</v>
      </c>
      <c r="L162" s="31"/>
      <c r="M162" s="132" t="s">
        <v>1</v>
      </c>
      <c r="N162" s="133" t="s">
        <v>40</v>
      </c>
      <c r="P162" s="134">
        <f t="shared" si="1"/>
        <v>0</v>
      </c>
      <c r="Q162" s="134">
        <v>0</v>
      </c>
      <c r="R162" s="134">
        <f t="shared" si="2"/>
        <v>0</v>
      </c>
      <c r="S162" s="134">
        <v>0</v>
      </c>
      <c r="T162" s="135">
        <f t="shared" si="3"/>
        <v>0</v>
      </c>
      <c r="AR162" s="136" t="s">
        <v>175</v>
      </c>
      <c r="AT162" s="136" t="s">
        <v>171</v>
      </c>
      <c r="AU162" s="136" t="s">
        <v>83</v>
      </c>
      <c r="AY162" s="16" t="s">
        <v>170</v>
      </c>
      <c r="BE162" s="137">
        <f t="shared" si="4"/>
        <v>0</v>
      </c>
      <c r="BF162" s="137">
        <f t="shared" si="5"/>
        <v>0</v>
      </c>
      <c r="BG162" s="137">
        <f t="shared" si="6"/>
        <v>0</v>
      </c>
      <c r="BH162" s="137">
        <f t="shared" si="7"/>
        <v>0</v>
      </c>
      <c r="BI162" s="137">
        <f t="shared" si="8"/>
        <v>0</v>
      </c>
      <c r="BJ162" s="16" t="s">
        <v>83</v>
      </c>
      <c r="BK162" s="137">
        <f t="shared" si="9"/>
        <v>0</v>
      </c>
      <c r="BL162" s="16" t="s">
        <v>175</v>
      </c>
      <c r="BM162" s="136" t="s">
        <v>240</v>
      </c>
    </row>
    <row r="163" spans="2:65" s="1" customFormat="1" ht="16.5" customHeight="1">
      <c r="B163" s="31"/>
      <c r="C163" s="125" t="s">
        <v>7</v>
      </c>
      <c r="D163" s="125" t="s">
        <v>171</v>
      </c>
      <c r="E163" s="126" t="s">
        <v>2017</v>
      </c>
      <c r="F163" s="127" t="s">
        <v>1865</v>
      </c>
      <c r="G163" s="128" t="s">
        <v>1475</v>
      </c>
      <c r="H163" s="129">
        <v>1</v>
      </c>
      <c r="I163" s="130"/>
      <c r="J163" s="131">
        <f t="shared" si="0"/>
        <v>0</v>
      </c>
      <c r="K163" s="127" t="s">
        <v>1</v>
      </c>
      <c r="L163" s="31"/>
      <c r="M163" s="138" t="s">
        <v>1</v>
      </c>
      <c r="N163" s="139" t="s">
        <v>40</v>
      </c>
      <c r="O163" s="140"/>
      <c r="P163" s="141">
        <f t="shared" si="1"/>
        <v>0</v>
      </c>
      <c r="Q163" s="141">
        <v>0</v>
      </c>
      <c r="R163" s="141">
        <f t="shared" si="2"/>
        <v>0</v>
      </c>
      <c r="S163" s="141">
        <v>0</v>
      </c>
      <c r="T163" s="142">
        <f t="shared" si="3"/>
        <v>0</v>
      </c>
      <c r="AR163" s="136" t="s">
        <v>175</v>
      </c>
      <c r="AT163" s="136" t="s">
        <v>171</v>
      </c>
      <c r="AU163" s="136" t="s">
        <v>83</v>
      </c>
      <c r="AY163" s="16" t="s">
        <v>170</v>
      </c>
      <c r="BE163" s="137">
        <f t="shared" si="4"/>
        <v>0</v>
      </c>
      <c r="BF163" s="137">
        <f t="shared" si="5"/>
        <v>0</v>
      </c>
      <c r="BG163" s="137">
        <f t="shared" si="6"/>
        <v>0</v>
      </c>
      <c r="BH163" s="137">
        <f t="shared" si="7"/>
        <v>0</v>
      </c>
      <c r="BI163" s="137">
        <f t="shared" si="8"/>
        <v>0</v>
      </c>
      <c r="BJ163" s="16" t="s">
        <v>83</v>
      </c>
      <c r="BK163" s="137">
        <f t="shared" si="9"/>
        <v>0</v>
      </c>
      <c r="BL163" s="16" t="s">
        <v>175</v>
      </c>
      <c r="BM163" s="136" t="s">
        <v>243</v>
      </c>
    </row>
    <row r="164" spans="2:65" s="1" customFormat="1" ht="7" customHeight="1"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31"/>
    </row>
  </sheetData>
  <sheetProtection algorithmName="SHA-512" hashValue="t1DbUl+XWLvJNMR1GJp1lyUca80BCHvidsKKm1YyCOcboAXli/mNuJVJ3BGmWGJGRiFYiRay8UY11TfqU/koiA==" saltValue="hYCA2ZM0tmayKLwXk/Pu1piBtEryh+rXk3/gBzpg2EauXEwzWEl4LDRpOJCCvyFnz3U7S/NJ8Vtf3lR+lwjgWw==" spinCount="100000" sheet="1" objects="1" scenarios="1" formatColumns="0" formatRows="0" autoFilter="0"/>
  <autoFilter ref="C118:K163" xr:uid="{00000000-0009-0000-0000-00001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8"/>
  <sheetViews>
    <sheetView showGridLines="0" workbookViewId="0"/>
  </sheetViews>
  <sheetFormatPr defaultRowHeight="14.4"/>
  <cols>
    <col min="1" max="1" width="8.33203125" customWidth="1"/>
    <col min="2" max="2" width="1.19921875" customWidth="1"/>
    <col min="3" max="3" width="4.1328125" customWidth="1"/>
    <col min="4" max="4" width="4.33203125" customWidth="1"/>
    <col min="5" max="5" width="17.1328125" customWidth="1"/>
    <col min="6" max="6" width="50.796875" customWidth="1"/>
    <col min="7" max="7" width="7.46484375" customWidth="1"/>
    <col min="8" max="8" width="14" customWidth="1"/>
    <col min="9" max="9" width="15.796875" customWidth="1"/>
    <col min="10" max="11" width="22.33203125" customWidth="1"/>
    <col min="12" max="12" width="9.33203125" customWidth="1"/>
    <col min="13" max="13" width="10.796875" hidden="1" customWidth="1"/>
    <col min="14" max="14" width="9.33203125" hidden="1"/>
    <col min="15" max="20" width="14.13281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140</v>
      </c>
    </row>
    <row r="3" spans="2:46" ht="7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5" customHeight="1">
      <c r="B4" s="19"/>
      <c r="D4" s="20" t="s">
        <v>141</v>
      </c>
      <c r="L4" s="19"/>
      <c r="M4" s="87" t="s">
        <v>10</v>
      </c>
      <c r="AT4" s="16" t="s">
        <v>4</v>
      </c>
    </row>
    <row r="5" spans="2:46" ht="7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7" t="str">
        <f>'Rekapitulace stavby'!K6</f>
        <v>ÚPRAVA VSTUPNÍHO PODLAŽÍ a ÚPRRAVA SERVROVNY OBJEKTU POLIKLINIKY V KARVINÉ</v>
      </c>
      <c r="F7" s="228"/>
      <c r="G7" s="228"/>
      <c r="H7" s="228"/>
      <c r="L7" s="19"/>
    </row>
    <row r="8" spans="2:46" s="1" customFormat="1" ht="12" customHeight="1">
      <c r="B8" s="31"/>
      <c r="D8" s="26" t="s">
        <v>142</v>
      </c>
      <c r="L8" s="31"/>
    </row>
    <row r="9" spans="2:46" s="1" customFormat="1" ht="30" customHeight="1">
      <c r="B9" s="31"/>
      <c r="E9" s="193" t="s">
        <v>2143</v>
      </c>
      <c r="F9" s="229"/>
      <c r="G9" s="229"/>
      <c r="H9" s="229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26" t="s">
        <v>22</v>
      </c>
      <c r="J12" s="51" t="str">
        <f>'Rekapitulace stavby'!AN8</f>
        <v>18. 2. 2024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27</v>
      </c>
      <c r="J15" s="24" t="str">
        <f>IF('Rekapitulace stavby'!AN11="","",'Rekapitulace stavby'!AN11)</f>
        <v/>
      </c>
      <c r="L15" s="31"/>
    </row>
    <row r="16" spans="2:46" s="1" customFormat="1" ht="7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0" t="str">
        <f>'Rekapitulace stavby'!E14</f>
        <v>Vyplň údaj</v>
      </c>
      <c r="F18" s="198"/>
      <c r="G18" s="198"/>
      <c r="H18" s="198"/>
      <c r="I18" s="26" t="s">
        <v>27</v>
      </c>
      <c r="J18" s="27" t="str">
        <f>'Rekapitulace stavby'!AN14</f>
        <v>Vyplň údaj</v>
      </c>
      <c r="L18" s="31"/>
    </row>
    <row r="19" spans="2:12" s="1" customFormat="1" ht="7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31"/>
    </row>
    <row r="22" spans="2:12" s="1" customFormat="1" ht="7" customHeight="1">
      <c r="B22" s="31"/>
      <c r="L22" s="31"/>
    </row>
    <row r="23" spans="2:12" s="1" customFormat="1" ht="12" customHeight="1">
      <c r="B23" s="31"/>
      <c r="D23" s="26" t="s">
        <v>32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>Barbora Kyšková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7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8"/>
      <c r="E27" s="203" t="s">
        <v>1</v>
      </c>
      <c r="F27" s="203"/>
      <c r="G27" s="203"/>
      <c r="H27" s="203"/>
      <c r="L27" s="88"/>
    </row>
    <row r="28" spans="2:12" s="1" customFormat="1" ht="7" customHeight="1">
      <c r="B28" s="31"/>
      <c r="L28" s="31"/>
    </row>
    <row r="29" spans="2:12" s="1" customFormat="1" ht="7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45" customHeight="1">
      <c r="B30" s="31"/>
      <c r="D30" s="89" t="s">
        <v>35</v>
      </c>
      <c r="J30" s="65">
        <f>ROUND(J118, 2)</f>
        <v>0</v>
      </c>
      <c r="L30" s="31"/>
    </row>
    <row r="31" spans="2:12" s="1" customFormat="1" ht="7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90">
        <f>ROUND((SUM(BE118:BE147)),  2)</f>
        <v>0</v>
      </c>
      <c r="I33" s="91">
        <v>0.21</v>
      </c>
      <c r="J33" s="90">
        <f>ROUND(((SUM(BE118:BE147))*I33),  2)</f>
        <v>0</v>
      </c>
      <c r="L33" s="31"/>
    </row>
    <row r="34" spans="2:12" s="1" customFormat="1" ht="14.4" customHeight="1">
      <c r="B34" s="31"/>
      <c r="E34" s="26" t="s">
        <v>41</v>
      </c>
      <c r="F34" s="90">
        <f>ROUND((SUM(BF118:BF147)),  2)</f>
        <v>0</v>
      </c>
      <c r="I34" s="91">
        <v>0.12</v>
      </c>
      <c r="J34" s="90">
        <f>ROUND(((SUM(BF118:BF147))*I34),  2)</f>
        <v>0</v>
      </c>
      <c r="L34" s="31"/>
    </row>
    <row r="35" spans="2:12" s="1" customFormat="1" ht="14.4" hidden="1" customHeight="1">
      <c r="B35" s="31"/>
      <c r="E35" s="26" t="s">
        <v>42</v>
      </c>
      <c r="F35" s="90">
        <f>ROUND((SUM(BG118:BG147)),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90">
        <f>ROUND((SUM(BH118:BH147)),  2)</f>
        <v>0</v>
      </c>
      <c r="I36" s="91">
        <v>0.12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90">
        <f>ROUND((SUM(BI118:BI147)),  2)</f>
        <v>0</v>
      </c>
      <c r="I37" s="91">
        <v>0</v>
      </c>
      <c r="J37" s="90">
        <f>0</f>
        <v>0</v>
      </c>
      <c r="L37" s="31"/>
    </row>
    <row r="38" spans="2:12" s="1" customFormat="1" ht="7" customHeight="1">
      <c r="B38" s="31"/>
      <c r="L38" s="31"/>
    </row>
    <row r="39" spans="2:12" s="1" customFormat="1" ht="25.45" customHeight="1">
      <c r="B39" s="31"/>
      <c r="C39" s="92"/>
      <c r="D39" s="93" t="s">
        <v>45</v>
      </c>
      <c r="E39" s="56"/>
      <c r="F39" s="56"/>
      <c r="G39" s="94" t="s">
        <v>46</v>
      </c>
      <c r="H39" s="95" t="s">
        <v>47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2.3">
      <c r="B61" s="31"/>
      <c r="D61" s="42" t="s">
        <v>50</v>
      </c>
      <c r="E61" s="33"/>
      <c r="F61" s="98" t="s">
        <v>51</v>
      </c>
      <c r="G61" s="42" t="s">
        <v>50</v>
      </c>
      <c r="H61" s="33"/>
      <c r="I61" s="33"/>
      <c r="J61" s="99" t="s">
        <v>51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2.3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2.3">
      <c r="B76" s="31"/>
      <c r="D76" s="42" t="s">
        <v>50</v>
      </c>
      <c r="E76" s="33"/>
      <c r="F76" s="98" t="s">
        <v>51</v>
      </c>
      <c r="G76" s="42" t="s">
        <v>50</v>
      </c>
      <c r="H76" s="33"/>
      <c r="I76" s="33"/>
      <c r="J76" s="99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>
      <c r="B82" s="31"/>
      <c r="C82" s="20" t="s">
        <v>144</v>
      </c>
      <c r="L82" s="31"/>
    </row>
    <row r="83" spans="2:47" s="1" customFormat="1" ht="7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7" t="str">
        <f>E7</f>
        <v>ÚPRAVA VSTUPNÍHO PODLAŽÍ a ÚPRRAVA SERVROVNY OBJEKTU POLIKLINIKY V KARVINÉ</v>
      </c>
      <c r="F85" s="228"/>
      <c r="G85" s="228"/>
      <c r="H85" s="228"/>
      <c r="L85" s="31"/>
    </row>
    <row r="86" spans="2:47" s="1" customFormat="1" ht="12" customHeight="1">
      <c r="B86" s="31"/>
      <c r="C86" s="26" t="s">
        <v>142</v>
      </c>
      <c r="L86" s="31"/>
    </row>
    <row r="87" spans="2:47" s="1" customFormat="1" ht="30" customHeight="1">
      <c r="B87" s="31"/>
      <c r="E87" s="193" t="str">
        <f>E9</f>
        <v>020 - ÚPRAVA VSTUPNÍHO PODLAŽÍ OBJEKTU POLIKLINIKY V KARVINÉ - HR</v>
      </c>
      <c r="F87" s="229"/>
      <c r="G87" s="229"/>
      <c r="H87" s="229"/>
      <c r="L87" s="31"/>
    </row>
    <row r="88" spans="2:47" s="1" customFormat="1" ht="7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18. 2. 2024</v>
      </c>
      <c r="L89" s="31"/>
    </row>
    <row r="90" spans="2:47" s="1" customFormat="1" ht="7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 xml:space="preserve"> 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32</v>
      </c>
      <c r="J92" s="29" t="str">
        <f>E24</f>
        <v>Barbora Kyšková</v>
      </c>
      <c r="L92" s="31"/>
    </row>
    <row r="93" spans="2:47" s="1" customFormat="1" ht="10.3" customHeight="1">
      <c r="B93" s="31"/>
      <c r="L93" s="31"/>
    </row>
    <row r="94" spans="2:47" s="1" customFormat="1" ht="29.25" customHeight="1">
      <c r="B94" s="31"/>
      <c r="C94" s="100" t="s">
        <v>145</v>
      </c>
      <c r="D94" s="92"/>
      <c r="E94" s="92"/>
      <c r="F94" s="92"/>
      <c r="G94" s="92"/>
      <c r="H94" s="92"/>
      <c r="I94" s="92"/>
      <c r="J94" s="101" t="s">
        <v>146</v>
      </c>
      <c r="K94" s="92"/>
      <c r="L94" s="31"/>
    </row>
    <row r="95" spans="2:47" s="1" customFormat="1" ht="10.3" customHeight="1">
      <c r="B95" s="31"/>
      <c r="L95" s="31"/>
    </row>
    <row r="96" spans="2:47" s="1" customFormat="1" ht="22.8" customHeight="1">
      <c r="B96" s="31"/>
      <c r="C96" s="102" t="s">
        <v>147</v>
      </c>
      <c r="J96" s="65">
        <f>J118</f>
        <v>0</v>
      </c>
      <c r="L96" s="31"/>
      <c r="AU96" s="16" t="s">
        <v>148</v>
      </c>
    </row>
    <row r="97" spans="2:12" s="8" customFormat="1" ht="25" customHeight="1">
      <c r="B97" s="103"/>
      <c r="D97" s="104" t="s">
        <v>1869</v>
      </c>
      <c r="E97" s="105"/>
      <c r="F97" s="105"/>
      <c r="G97" s="105"/>
      <c r="H97" s="105"/>
      <c r="I97" s="105"/>
      <c r="J97" s="106">
        <f>J119</f>
        <v>0</v>
      </c>
      <c r="L97" s="103"/>
    </row>
    <row r="98" spans="2:12" s="8" customFormat="1" ht="25" customHeight="1">
      <c r="B98" s="103"/>
      <c r="D98" s="104" t="s">
        <v>1870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1" customFormat="1" ht="21.85" customHeight="1">
      <c r="B99" s="31"/>
      <c r="L99" s="31"/>
    </row>
    <row r="100" spans="2:12" s="1" customFormat="1" ht="7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7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5" customHeight="1">
      <c r="B105" s="31"/>
      <c r="C105" s="20" t="s">
        <v>155</v>
      </c>
      <c r="L105" s="31"/>
    </row>
    <row r="106" spans="2:12" s="1" customFormat="1" ht="7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26.25" customHeight="1">
      <c r="B108" s="31"/>
      <c r="E108" s="227" t="str">
        <f>E7</f>
        <v>ÚPRAVA VSTUPNÍHO PODLAŽÍ a ÚPRRAVA SERVROVNY OBJEKTU POLIKLINIKY V KARVINÉ</v>
      </c>
      <c r="F108" s="228"/>
      <c r="G108" s="228"/>
      <c r="H108" s="228"/>
      <c r="L108" s="31"/>
    </row>
    <row r="109" spans="2:12" s="1" customFormat="1" ht="12" customHeight="1">
      <c r="B109" s="31"/>
      <c r="C109" s="26" t="s">
        <v>142</v>
      </c>
      <c r="L109" s="31"/>
    </row>
    <row r="110" spans="2:12" s="1" customFormat="1" ht="30" customHeight="1">
      <c r="B110" s="31"/>
      <c r="E110" s="193" t="str">
        <f>E9</f>
        <v>020 - ÚPRAVA VSTUPNÍHO PODLAŽÍ OBJEKTU POLIKLINIKY V KARVINÉ - HR</v>
      </c>
      <c r="F110" s="229"/>
      <c r="G110" s="229"/>
      <c r="H110" s="229"/>
      <c r="L110" s="31"/>
    </row>
    <row r="111" spans="2:12" s="1" customFormat="1" ht="7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26" t="s">
        <v>22</v>
      </c>
      <c r="J112" s="51" t="str">
        <f>IF(J12="","",J12)</f>
        <v>18. 2. 2024</v>
      </c>
      <c r="L112" s="31"/>
    </row>
    <row r="113" spans="2:65" s="1" customFormat="1" ht="7" customHeight="1">
      <c r="B113" s="31"/>
      <c r="L113" s="31"/>
    </row>
    <row r="114" spans="2:65" s="1" customFormat="1" ht="15.15" customHeight="1">
      <c r="B114" s="31"/>
      <c r="C114" s="26" t="s">
        <v>24</v>
      </c>
      <c r="F114" s="24" t="str">
        <f>E15</f>
        <v xml:space="preserve"> </v>
      </c>
      <c r="I114" s="26" t="s">
        <v>30</v>
      </c>
      <c r="J114" s="29" t="str">
        <f>E21</f>
        <v xml:space="preserve"> </v>
      </c>
      <c r="L114" s="31"/>
    </row>
    <row r="115" spans="2:65" s="1" customFormat="1" ht="15.15" customHeight="1">
      <c r="B115" s="31"/>
      <c r="C115" s="26" t="s">
        <v>28</v>
      </c>
      <c r="F115" s="24" t="str">
        <f>IF(E18="","",E18)</f>
        <v>Vyplň údaj</v>
      </c>
      <c r="I115" s="26" t="s">
        <v>32</v>
      </c>
      <c r="J115" s="29" t="str">
        <f>E24</f>
        <v>Barbora Kyšková</v>
      </c>
      <c r="L115" s="31"/>
    </row>
    <row r="116" spans="2:65" s="1" customFormat="1" ht="10.3" customHeight="1">
      <c r="B116" s="31"/>
      <c r="L116" s="31"/>
    </row>
    <row r="117" spans="2:65" s="9" customFormat="1" ht="29.25" customHeight="1">
      <c r="B117" s="107"/>
      <c r="C117" s="108" t="s">
        <v>156</v>
      </c>
      <c r="D117" s="109" t="s">
        <v>60</v>
      </c>
      <c r="E117" s="109" t="s">
        <v>56</v>
      </c>
      <c r="F117" s="109" t="s">
        <v>57</v>
      </c>
      <c r="G117" s="109" t="s">
        <v>157</v>
      </c>
      <c r="H117" s="109" t="s">
        <v>158</v>
      </c>
      <c r="I117" s="109" t="s">
        <v>159</v>
      </c>
      <c r="J117" s="109" t="s">
        <v>146</v>
      </c>
      <c r="K117" s="110" t="s">
        <v>160</v>
      </c>
      <c r="L117" s="107"/>
      <c r="M117" s="58" t="s">
        <v>1</v>
      </c>
      <c r="N117" s="59" t="s">
        <v>39</v>
      </c>
      <c r="O117" s="59" t="s">
        <v>161</v>
      </c>
      <c r="P117" s="59" t="s">
        <v>162</v>
      </c>
      <c r="Q117" s="59" t="s">
        <v>163</v>
      </c>
      <c r="R117" s="59" t="s">
        <v>164</v>
      </c>
      <c r="S117" s="59" t="s">
        <v>165</v>
      </c>
      <c r="T117" s="60" t="s">
        <v>166</v>
      </c>
    </row>
    <row r="118" spans="2:65" s="1" customFormat="1" ht="22.8" customHeight="1">
      <c r="B118" s="31"/>
      <c r="C118" s="63" t="s">
        <v>167</v>
      </c>
      <c r="J118" s="111">
        <f>BK118</f>
        <v>0</v>
      </c>
      <c r="L118" s="31"/>
      <c r="M118" s="61"/>
      <c r="N118" s="52"/>
      <c r="O118" s="52"/>
      <c r="P118" s="112">
        <f>P119+P144</f>
        <v>0</v>
      </c>
      <c r="Q118" s="52"/>
      <c r="R118" s="112">
        <f>R119+R144</f>
        <v>0</v>
      </c>
      <c r="S118" s="52"/>
      <c r="T118" s="113">
        <f>T119+T144</f>
        <v>0</v>
      </c>
      <c r="AT118" s="16" t="s">
        <v>74</v>
      </c>
      <c r="AU118" s="16" t="s">
        <v>148</v>
      </c>
      <c r="BK118" s="114">
        <f>BK119+BK144</f>
        <v>0</v>
      </c>
    </row>
    <row r="119" spans="2:65" s="10" customFormat="1" ht="25.9" customHeight="1">
      <c r="B119" s="115"/>
      <c r="D119" s="116" t="s">
        <v>74</v>
      </c>
      <c r="E119" s="117" t="s">
        <v>168</v>
      </c>
      <c r="F119" s="117" t="s">
        <v>1823</v>
      </c>
      <c r="I119" s="118"/>
      <c r="J119" s="119">
        <f>BK119</f>
        <v>0</v>
      </c>
      <c r="L119" s="115"/>
      <c r="M119" s="120"/>
      <c r="P119" s="121">
        <f>SUM(P120:P143)</f>
        <v>0</v>
      </c>
      <c r="R119" s="121">
        <f>SUM(R120:R143)</f>
        <v>0</v>
      </c>
      <c r="T119" s="122">
        <f>SUM(T120:T143)</f>
        <v>0</v>
      </c>
      <c r="AR119" s="116" t="s">
        <v>83</v>
      </c>
      <c r="AT119" s="123" t="s">
        <v>74</v>
      </c>
      <c r="AU119" s="123" t="s">
        <v>75</v>
      </c>
      <c r="AY119" s="116" t="s">
        <v>170</v>
      </c>
      <c r="BK119" s="124">
        <f>SUM(BK120:BK143)</f>
        <v>0</v>
      </c>
    </row>
    <row r="120" spans="2:65" s="1" customFormat="1" ht="21.75" customHeight="1">
      <c r="B120" s="31"/>
      <c r="C120" s="125" t="s">
        <v>83</v>
      </c>
      <c r="D120" s="125" t="s">
        <v>171</v>
      </c>
      <c r="E120" s="126" t="s">
        <v>1871</v>
      </c>
      <c r="F120" s="127" t="s">
        <v>1872</v>
      </c>
      <c r="G120" s="128" t="s">
        <v>174</v>
      </c>
      <c r="H120" s="129">
        <v>85</v>
      </c>
      <c r="I120" s="130"/>
      <c r="J120" s="131">
        <f>ROUND(I120*H120,2)</f>
        <v>0</v>
      </c>
      <c r="K120" s="127" t="s">
        <v>1</v>
      </c>
      <c r="L120" s="31"/>
      <c r="M120" s="132" t="s">
        <v>1</v>
      </c>
      <c r="N120" s="133" t="s">
        <v>40</v>
      </c>
      <c r="P120" s="134">
        <f>O120*H120</f>
        <v>0</v>
      </c>
      <c r="Q120" s="134">
        <v>0</v>
      </c>
      <c r="R120" s="134">
        <f>Q120*H120</f>
        <v>0</v>
      </c>
      <c r="S120" s="134">
        <v>0</v>
      </c>
      <c r="T120" s="135">
        <f>S120*H120</f>
        <v>0</v>
      </c>
      <c r="AR120" s="136" t="s">
        <v>175</v>
      </c>
      <c r="AT120" s="136" t="s">
        <v>171</v>
      </c>
      <c r="AU120" s="136" t="s">
        <v>83</v>
      </c>
      <c r="AY120" s="16" t="s">
        <v>170</v>
      </c>
      <c r="BE120" s="137">
        <f>IF(N120="základní",J120,0)</f>
        <v>0</v>
      </c>
      <c r="BF120" s="137">
        <f>IF(N120="snížená",J120,0)</f>
        <v>0</v>
      </c>
      <c r="BG120" s="137">
        <f>IF(N120="zákl. přenesená",J120,0)</f>
        <v>0</v>
      </c>
      <c r="BH120" s="137">
        <f>IF(N120="sníž. přenesená",J120,0)</f>
        <v>0</v>
      </c>
      <c r="BI120" s="137">
        <f>IF(N120="nulová",J120,0)</f>
        <v>0</v>
      </c>
      <c r="BJ120" s="16" t="s">
        <v>83</v>
      </c>
      <c r="BK120" s="137">
        <f>ROUND(I120*H120,2)</f>
        <v>0</v>
      </c>
      <c r="BL120" s="16" t="s">
        <v>175</v>
      </c>
      <c r="BM120" s="136" t="s">
        <v>85</v>
      </c>
    </row>
    <row r="121" spans="2:65" s="12" customFormat="1" ht="10.199999999999999">
      <c r="B121" s="149"/>
      <c r="D121" s="150" t="s">
        <v>601</v>
      </c>
      <c r="E121" s="151" t="s">
        <v>1</v>
      </c>
      <c r="F121" s="152" t="s">
        <v>1873</v>
      </c>
      <c r="H121" s="153">
        <v>85</v>
      </c>
      <c r="I121" s="154"/>
      <c r="L121" s="149"/>
      <c r="M121" s="155"/>
      <c r="T121" s="156"/>
      <c r="AT121" s="151" t="s">
        <v>601</v>
      </c>
      <c r="AU121" s="151" t="s">
        <v>83</v>
      </c>
      <c r="AV121" s="12" t="s">
        <v>85</v>
      </c>
      <c r="AW121" s="12" t="s">
        <v>31</v>
      </c>
      <c r="AX121" s="12" t="s">
        <v>75</v>
      </c>
      <c r="AY121" s="151" t="s">
        <v>170</v>
      </c>
    </row>
    <row r="122" spans="2:65" s="14" customFormat="1" ht="10.199999999999999">
      <c r="B122" s="173"/>
      <c r="D122" s="150" t="s">
        <v>601</v>
      </c>
      <c r="E122" s="174" t="s">
        <v>1</v>
      </c>
      <c r="F122" s="175" t="s">
        <v>670</v>
      </c>
      <c r="H122" s="176">
        <v>85</v>
      </c>
      <c r="I122" s="177"/>
      <c r="L122" s="173"/>
      <c r="M122" s="178"/>
      <c r="T122" s="179"/>
      <c r="AT122" s="174" t="s">
        <v>601</v>
      </c>
      <c r="AU122" s="174" t="s">
        <v>83</v>
      </c>
      <c r="AV122" s="14" t="s">
        <v>175</v>
      </c>
      <c r="AW122" s="14" t="s">
        <v>31</v>
      </c>
      <c r="AX122" s="14" t="s">
        <v>83</v>
      </c>
      <c r="AY122" s="174" t="s">
        <v>170</v>
      </c>
    </row>
    <row r="123" spans="2:65" s="1" customFormat="1" ht="21.75" customHeight="1">
      <c r="B123" s="31"/>
      <c r="C123" s="125" t="s">
        <v>85</v>
      </c>
      <c r="D123" s="125" t="s">
        <v>171</v>
      </c>
      <c r="E123" s="126" t="s">
        <v>1874</v>
      </c>
      <c r="F123" s="127" t="s">
        <v>1875</v>
      </c>
      <c r="G123" s="128" t="s">
        <v>174</v>
      </c>
      <c r="H123" s="129">
        <v>40</v>
      </c>
      <c r="I123" s="130"/>
      <c r="J123" s="131">
        <f t="shared" ref="J123:J143" si="0">ROUND(I123*H123,2)</f>
        <v>0</v>
      </c>
      <c r="K123" s="127" t="s">
        <v>1</v>
      </c>
      <c r="L123" s="31"/>
      <c r="M123" s="132" t="s">
        <v>1</v>
      </c>
      <c r="N123" s="133" t="s">
        <v>40</v>
      </c>
      <c r="P123" s="134">
        <f t="shared" ref="P123:P143" si="1">O123*H123</f>
        <v>0</v>
      </c>
      <c r="Q123" s="134">
        <v>0</v>
      </c>
      <c r="R123" s="134">
        <f t="shared" ref="R123:R143" si="2">Q123*H123</f>
        <v>0</v>
      </c>
      <c r="S123" s="134">
        <v>0</v>
      </c>
      <c r="T123" s="135">
        <f t="shared" ref="T123:T143" si="3">S123*H123</f>
        <v>0</v>
      </c>
      <c r="AR123" s="136" t="s">
        <v>175</v>
      </c>
      <c r="AT123" s="136" t="s">
        <v>171</v>
      </c>
      <c r="AU123" s="136" t="s">
        <v>83</v>
      </c>
      <c r="AY123" s="16" t="s">
        <v>170</v>
      </c>
      <c r="BE123" s="137">
        <f t="shared" ref="BE123:BE143" si="4">IF(N123="základní",J123,0)</f>
        <v>0</v>
      </c>
      <c r="BF123" s="137">
        <f t="shared" ref="BF123:BF143" si="5">IF(N123="snížená",J123,0)</f>
        <v>0</v>
      </c>
      <c r="BG123" s="137">
        <f t="shared" ref="BG123:BG143" si="6">IF(N123="zákl. přenesená",J123,0)</f>
        <v>0</v>
      </c>
      <c r="BH123" s="137">
        <f t="shared" ref="BH123:BH143" si="7">IF(N123="sníž. přenesená",J123,0)</f>
        <v>0</v>
      </c>
      <c r="BI123" s="137">
        <f t="shared" ref="BI123:BI143" si="8">IF(N123="nulová",J123,0)</f>
        <v>0</v>
      </c>
      <c r="BJ123" s="16" t="s">
        <v>83</v>
      </c>
      <c r="BK123" s="137">
        <f t="shared" ref="BK123:BK143" si="9">ROUND(I123*H123,2)</f>
        <v>0</v>
      </c>
      <c r="BL123" s="16" t="s">
        <v>175</v>
      </c>
      <c r="BM123" s="136" t="s">
        <v>175</v>
      </c>
    </row>
    <row r="124" spans="2:65" s="1" customFormat="1" ht="21.75" customHeight="1">
      <c r="B124" s="31"/>
      <c r="C124" s="125" t="s">
        <v>179</v>
      </c>
      <c r="D124" s="125" t="s">
        <v>171</v>
      </c>
      <c r="E124" s="126" t="s">
        <v>1876</v>
      </c>
      <c r="F124" s="127" t="s">
        <v>1877</v>
      </c>
      <c r="G124" s="128" t="s">
        <v>174</v>
      </c>
      <c r="H124" s="129">
        <v>20</v>
      </c>
      <c r="I124" s="130"/>
      <c r="J124" s="131">
        <f t="shared" si="0"/>
        <v>0</v>
      </c>
      <c r="K124" s="127" t="s">
        <v>1</v>
      </c>
      <c r="L124" s="31"/>
      <c r="M124" s="132" t="s">
        <v>1</v>
      </c>
      <c r="N124" s="133" t="s">
        <v>40</v>
      </c>
      <c r="P124" s="134">
        <f t="shared" si="1"/>
        <v>0</v>
      </c>
      <c r="Q124" s="134">
        <v>0</v>
      </c>
      <c r="R124" s="134">
        <f t="shared" si="2"/>
        <v>0</v>
      </c>
      <c r="S124" s="134">
        <v>0</v>
      </c>
      <c r="T124" s="135">
        <f t="shared" si="3"/>
        <v>0</v>
      </c>
      <c r="AR124" s="136" t="s">
        <v>175</v>
      </c>
      <c r="AT124" s="136" t="s">
        <v>171</v>
      </c>
      <c r="AU124" s="136" t="s">
        <v>83</v>
      </c>
      <c r="AY124" s="16" t="s">
        <v>170</v>
      </c>
      <c r="BE124" s="137">
        <f t="shared" si="4"/>
        <v>0</v>
      </c>
      <c r="BF124" s="137">
        <f t="shared" si="5"/>
        <v>0</v>
      </c>
      <c r="BG124" s="137">
        <f t="shared" si="6"/>
        <v>0</v>
      </c>
      <c r="BH124" s="137">
        <f t="shared" si="7"/>
        <v>0</v>
      </c>
      <c r="BI124" s="137">
        <f t="shared" si="8"/>
        <v>0</v>
      </c>
      <c r="BJ124" s="16" t="s">
        <v>83</v>
      </c>
      <c r="BK124" s="137">
        <f t="shared" si="9"/>
        <v>0</v>
      </c>
      <c r="BL124" s="16" t="s">
        <v>175</v>
      </c>
      <c r="BM124" s="136" t="s">
        <v>182</v>
      </c>
    </row>
    <row r="125" spans="2:65" s="1" customFormat="1" ht="16.5" customHeight="1">
      <c r="B125" s="31"/>
      <c r="C125" s="125" t="s">
        <v>175</v>
      </c>
      <c r="D125" s="125" t="s">
        <v>171</v>
      </c>
      <c r="E125" s="126" t="s">
        <v>1879</v>
      </c>
      <c r="F125" s="127" t="s">
        <v>1880</v>
      </c>
      <c r="G125" s="128" t="s">
        <v>174</v>
      </c>
      <c r="H125" s="129">
        <v>30</v>
      </c>
      <c r="I125" s="130"/>
      <c r="J125" s="131">
        <f t="shared" si="0"/>
        <v>0</v>
      </c>
      <c r="K125" s="127" t="s">
        <v>1</v>
      </c>
      <c r="L125" s="31"/>
      <c r="M125" s="132" t="s">
        <v>1</v>
      </c>
      <c r="N125" s="133" t="s">
        <v>40</v>
      </c>
      <c r="P125" s="134">
        <f t="shared" si="1"/>
        <v>0</v>
      </c>
      <c r="Q125" s="134">
        <v>0</v>
      </c>
      <c r="R125" s="134">
        <f t="shared" si="2"/>
        <v>0</v>
      </c>
      <c r="S125" s="134">
        <v>0</v>
      </c>
      <c r="T125" s="135">
        <f t="shared" si="3"/>
        <v>0</v>
      </c>
      <c r="AR125" s="136" t="s">
        <v>175</v>
      </c>
      <c r="AT125" s="136" t="s">
        <v>171</v>
      </c>
      <c r="AU125" s="136" t="s">
        <v>83</v>
      </c>
      <c r="AY125" s="16" t="s">
        <v>170</v>
      </c>
      <c r="BE125" s="137">
        <f t="shared" si="4"/>
        <v>0</v>
      </c>
      <c r="BF125" s="137">
        <f t="shared" si="5"/>
        <v>0</v>
      </c>
      <c r="BG125" s="137">
        <f t="shared" si="6"/>
        <v>0</v>
      </c>
      <c r="BH125" s="137">
        <f t="shared" si="7"/>
        <v>0</v>
      </c>
      <c r="BI125" s="137">
        <f t="shared" si="8"/>
        <v>0</v>
      </c>
      <c r="BJ125" s="16" t="s">
        <v>83</v>
      </c>
      <c r="BK125" s="137">
        <f t="shared" si="9"/>
        <v>0</v>
      </c>
      <c r="BL125" s="16" t="s">
        <v>175</v>
      </c>
      <c r="BM125" s="136" t="s">
        <v>185</v>
      </c>
    </row>
    <row r="126" spans="2:65" s="1" customFormat="1" ht="16.5" customHeight="1">
      <c r="B126" s="31"/>
      <c r="C126" s="125" t="s">
        <v>186</v>
      </c>
      <c r="D126" s="125" t="s">
        <v>171</v>
      </c>
      <c r="E126" s="126" t="s">
        <v>1882</v>
      </c>
      <c r="F126" s="127" t="s">
        <v>1883</v>
      </c>
      <c r="G126" s="128" t="s">
        <v>174</v>
      </c>
      <c r="H126" s="129">
        <v>140</v>
      </c>
      <c r="I126" s="130"/>
      <c r="J126" s="131">
        <f t="shared" si="0"/>
        <v>0</v>
      </c>
      <c r="K126" s="127" t="s">
        <v>1</v>
      </c>
      <c r="L126" s="31"/>
      <c r="M126" s="132" t="s">
        <v>1</v>
      </c>
      <c r="N126" s="133" t="s">
        <v>40</v>
      </c>
      <c r="P126" s="134">
        <f t="shared" si="1"/>
        <v>0</v>
      </c>
      <c r="Q126" s="134">
        <v>0</v>
      </c>
      <c r="R126" s="134">
        <f t="shared" si="2"/>
        <v>0</v>
      </c>
      <c r="S126" s="134">
        <v>0</v>
      </c>
      <c r="T126" s="135">
        <f t="shared" si="3"/>
        <v>0</v>
      </c>
      <c r="AR126" s="136" t="s">
        <v>175</v>
      </c>
      <c r="AT126" s="136" t="s">
        <v>171</v>
      </c>
      <c r="AU126" s="136" t="s">
        <v>83</v>
      </c>
      <c r="AY126" s="16" t="s">
        <v>170</v>
      </c>
      <c r="BE126" s="137">
        <f t="shared" si="4"/>
        <v>0</v>
      </c>
      <c r="BF126" s="137">
        <f t="shared" si="5"/>
        <v>0</v>
      </c>
      <c r="BG126" s="137">
        <f t="shared" si="6"/>
        <v>0</v>
      </c>
      <c r="BH126" s="137">
        <f t="shared" si="7"/>
        <v>0</v>
      </c>
      <c r="BI126" s="137">
        <f t="shared" si="8"/>
        <v>0</v>
      </c>
      <c r="BJ126" s="16" t="s">
        <v>83</v>
      </c>
      <c r="BK126" s="137">
        <f t="shared" si="9"/>
        <v>0</v>
      </c>
      <c r="BL126" s="16" t="s">
        <v>175</v>
      </c>
      <c r="BM126" s="136" t="s">
        <v>189</v>
      </c>
    </row>
    <row r="127" spans="2:65" s="1" customFormat="1" ht="16.5" customHeight="1">
      <c r="B127" s="31"/>
      <c r="C127" s="125" t="s">
        <v>182</v>
      </c>
      <c r="D127" s="125" t="s">
        <v>171</v>
      </c>
      <c r="E127" s="126" t="s">
        <v>1885</v>
      </c>
      <c r="F127" s="127" t="s">
        <v>1886</v>
      </c>
      <c r="G127" s="128" t="s">
        <v>174</v>
      </c>
      <c r="H127" s="129">
        <v>110</v>
      </c>
      <c r="I127" s="130"/>
      <c r="J127" s="131">
        <f t="shared" si="0"/>
        <v>0</v>
      </c>
      <c r="K127" s="127" t="s">
        <v>1</v>
      </c>
      <c r="L127" s="31"/>
      <c r="M127" s="132" t="s">
        <v>1</v>
      </c>
      <c r="N127" s="133" t="s">
        <v>40</v>
      </c>
      <c r="P127" s="134">
        <f t="shared" si="1"/>
        <v>0</v>
      </c>
      <c r="Q127" s="134">
        <v>0</v>
      </c>
      <c r="R127" s="134">
        <f t="shared" si="2"/>
        <v>0</v>
      </c>
      <c r="S127" s="134">
        <v>0</v>
      </c>
      <c r="T127" s="135">
        <f t="shared" si="3"/>
        <v>0</v>
      </c>
      <c r="AR127" s="136" t="s">
        <v>175</v>
      </c>
      <c r="AT127" s="136" t="s">
        <v>171</v>
      </c>
      <c r="AU127" s="136" t="s">
        <v>83</v>
      </c>
      <c r="AY127" s="16" t="s">
        <v>170</v>
      </c>
      <c r="BE127" s="137">
        <f t="shared" si="4"/>
        <v>0</v>
      </c>
      <c r="BF127" s="137">
        <f t="shared" si="5"/>
        <v>0</v>
      </c>
      <c r="BG127" s="137">
        <f t="shared" si="6"/>
        <v>0</v>
      </c>
      <c r="BH127" s="137">
        <f t="shared" si="7"/>
        <v>0</v>
      </c>
      <c r="BI127" s="137">
        <f t="shared" si="8"/>
        <v>0</v>
      </c>
      <c r="BJ127" s="16" t="s">
        <v>83</v>
      </c>
      <c r="BK127" s="137">
        <f t="shared" si="9"/>
        <v>0</v>
      </c>
      <c r="BL127" s="16" t="s">
        <v>175</v>
      </c>
      <c r="BM127" s="136" t="s">
        <v>8</v>
      </c>
    </row>
    <row r="128" spans="2:65" s="1" customFormat="1" ht="37.799999999999997" customHeight="1">
      <c r="B128" s="31"/>
      <c r="C128" s="125" t="s">
        <v>192</v>
      </c>
      <c r="D128" s="125" t="s">
        <v>171</v>
      </c>
      <c r="E128" s="126" t="s">
        <v>1888</v>
      </c>
      <c r="F128" s="127" t="s">
        <v>1889</v>
      </c>
      <c r="G128" s="128" t="s">
        <v>174</v>
      </c>
      <c r="H128" s="129">
        <v>20</v>
      </c>
      <c r="I128" s="130"/>
      <c r="J128" s="131">
        <f t="shared" si="0"/>
        <v>0</v>
      </c>
      <c r="K128" s="127" t="s">
        <v>1</v>
      </c>
      <c r="L128" s="31"/>
      <c r="M128" s="132" t="s">
        <v>1</v>
      </c>
      <c r="N128" s="133" t="s">
        <v>40</v>
      </c>
      <c r="P128" s="134">
        <f t="shared" si="1"/>
        <v>0</v>
      </c>
      <c r="Q128" s="134">
        <v>0</v>
      </c>
      <c r="R128" s="134">
        <f t="shared" si="2"/>
        <v>0</v>
      </c>
      <c r="S128" s="134">
        <v>0</v>
      </c>
      <c r="T128" s="135">
        <f t="shared" si="3"/>
        <v>0</v>
      </c>
      <c r="AR128" s="136" t="s">
        <v>175</v>
      </c>
      <c r="AT128" s="136" t="s">
        <v>171</v>
      </c>
      <c r="AU128" s="136" t="s">
        <v>83</v>
      </c>
      <c r="AY128" s="16" t="s">
        <v>170</v>
      </c>
      <c r="BE128" s="137">
        <f t="shared" si="4"/>
        <v>0</v>
      </c>
      <c r="BF128" s="137">
        <f t="shared" si="5"/>
        <v>0</v>
      </c>
      <c r="BG128" s="137">
        <f t="shared" si="6"/>
        <v>0</v>
      </c>
      <c r="BH128" s="137">
        <f t="shared" si="7"/>
        <v>0</v>
      </c>
      <c r="BI128" s="137">
        <f t="shared" si="8"/>
        <v>0</v>
      </c>
      <c r="BJ128" s="16" t="s">
        <v>83</v>
      </c>
      <c r="BK128" s="137">
        <f t="shared" si="9"/>
        <v>0</v>
      </c>
      <c r="BL128" s="16" t="s">
        <v>175</v>
      </c>
      <c r="BM128" s="136" t="s">
        <v>195</v>
      </c>
    </row>
    <row r="129" spans="2:65" s="1" customFormat="1" ht="37.799999999999997" customHeight="1">
      <c r="B129" s="31"/>
      <c r="C129" s="125" t="s">
        <v>185</v>
      </c>
      <c r="D129" s="125" t="s">
        <v>171</v>
      </c>
      <c r="E129" s="126" t="s">
        <v>1891</v>
      </c>
      <c r="F129" s="127" t="s">
        <v>1892</v>
      </c>
      <c r="G129" s="128" t="s">
        <v>174</v>
      </c>
      <c r="H129" s="129">
        <v>124</v>
      </c>
      <c r="I129" s="130"/>
      <c r="J129" s="131">
        <f t="shared" si="0"/>
        <v>0</v>
      </c>
      <c r="K129" s="127" t="s">
        <v>1</v>
      </c>
      <c r="L129" s="31"/>
      <c r="M129" s="132" t="s">
        <v>1</v>
      </c>
      <c r="N129" s="133" t="s">
        <v>40</v>
      </c>
      <c r="P129" s="134">
        <f t="shared" si="1"/>
        <v>0</v>
      </c>
      <c r="Q129" s="134">
        <v>0</v>
      </c>
      <c r="R129" s="134">
        <f t="shared" si="2"/>
        <v>0</v>
      </c>
      <c r="S129" s="134">
        <v>0</v>
      </c>
      <c r="T129" s="135">
        <f t="shared" si="3"/>
        <v>0</v>
      </c>
      <c r="AR129" s="136" t="s">
        <v>175</v>
      </c>
      <c r="AT129" s="136" t="s">
        <v>171</v>
      </c>
      <c r="AU129" s="136" t="s">
        <v>83</v>
      </c>
      <c r="AY129" s="16" t="s">
        <v>170</v>
      </c>
      <c r="BE129" s="137">
        <f t="shared" si="4"/>
        <v>0</v>
      </c>
      <c r="BF129" s="137">
        <f t="shared" si="5"/>
        <v>0</v>
      </c>
      <c r="BG129" s="137">
        <f t="shared" si="6"/>
        <v>0</v>
      </c>
      <c r="BH129" s="137">
        <f t="shared" si="7"/>
        <v>0</v>
      </c>
      <c r="BI129" s="137">
        <f t="shared" si="8"/>
        <v>0</v>
      </c>
      <c r="BJ129" s="16" t="s">
        <v>83</v>
      </c>
      <c r="BK129" s="137">
        <f t="shared" si="9"/>
        <v>0</v>
      </c>
      <c r="BL129" s="16" t="s">
        <v>175</v>
      </c>
      <c r="BM129" s="136" t="s">
        <v>198</v>
      </c>
    </row>
    <row r="130" spans="2:65" s="1" customFormat="1" ht="37.799999999999997" customHeight="1">
      <c r="B130" s="31"/>
      <c r="C130" s="125" t="s">
        <v>199</v>
      </c>
      <c r="D130" s="125" t="s">
        <v>171</v>
      </c>
      <c r="E130" s="126" t="s">
        <v>1894</v>
      </c>
      <c r="F130" s="127" t="s">
        <v>1895</v>
      </c>
      <c r="G130" s="128" t="s">
        <v>174</v>
      </c>
      <c r="H130" s="129">
        <v>44</v>
      </c>
      <c r="I130" s="130"/>
      <c r="J130" s="131">
        <f t="shared" si="0"/>
        <v>0</v>
      </c>
      <c r="K130" s="127" t="s">
        <v>1</v>
      </c>
      <c r="L130" s="31"/>
      <c r="M130" s="132" t="s">
        <v>1</v>
      </c>
      <c r="N130" s="133" t="s">
        <v>40</v>
      </c>
      <c r="P130" s="134">
        <f t="shared" si="1"/>
        <v>0</v>
      </c>
      <c r="Q130" s="134">
        <v>0</v>
      </c>
      <c r="R130" s="134">
        <f t="shared" si="2"/>
        <v>0</v>
      </c>
      <c r="S130" s="134">
        <v>0</v>
      </c>
      <c r="T130" s="135">
        <f t="shared" si="3"/>
        <v>0</v>
      </c>
      <c r="AR130" s="136" t="s">
        <v>175</v>
      </c>
      <c r="AT130" s="136" t="s">
        <v>171</v>
      </c>
      <c r="AU130" s="136" t="s">
        <v>83</v>
      </c>
      <c r="AY130" s="16" t="s">
        <v>170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6" t="s">
        <v>83</v>
      </c>
      <c r="BK130" s="137">
        <f t="shared" si="9"/>
        <v>0</v>
      </c>
      <c r="BL130" s="16" t="s">
        <v>175</v>
      </c>
      <c r="BM130" s="136" t="s">
        <v>202</v>
      </c>
    </row>
    <row r="131" spans="2:65" s="1" customFormat="1" ht="37.799999999999997" customHeight="1">
      <c r="B131" s="31"/>
      <c r="C131" s="125" t="s">
        <v>189</v>
      </c>
      <c r="D131" s="125" t="s">
        <v>171</v>
      </c>
      <c r="E131" s="126" t="s">
        <v>1897</v>
      </c>
      <c r="F131" s="127" t="s">
        <v>1898</v>
      </c>
      <c r="G131" s="128" t="s">
        <v>174</v>
      </c>
      <c r="H131" s="129">
        <v>18</v>
      </c>
      <c r="I131" s="130"/>
      <c r="J131" s="131">
        <f t="shared" si="0"/>
        <v>0</v>
      </c>
      <c r="K131" s="127" t="s">
        <v>1</v>
      </c>
      <c r="L131" s="31"/>
      <c r="M131" s="132" t="s">
        <v>1</v>
      </c>
      <c r="N131" s="133" t="s">
        <v>40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175</v>
      </c>
      <c r="AT131" s="136" t="s">
        <v>171</v>
      </c>
      <c r="AU131" s="136" t="s">
        <v>83</v>
      </c>
      <c r="AY131" s="16" t="s">
        <v>170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6" t="s">
        <v>83</v>
      </c>
      <c r="BK131" s="137">
        <f t="shared" si="9"/>
        <v>0</v>
      </c>
      <c r="BL131" s="16" t="s">
        <v>175</v>
      </c>
      <c r="BM131" s="136" t="s">
        <v>205</v>
      </c>
    </row>
    <row r="132" spans="2:65" s="1" customFormat="1" ht="16.5" customHeight="1">
      <c r="B132" s="31"/>
      <c r="C132" s="125" t="s">
        <v>206</v>
      </c>
      <c r="D132" s="125" t="s">
        <v>171</v>
      </c>
      <c r="E132" s="126" t="s">
        <v>1900</v>
      </c>
      <c r="F132" s="127" t="s">
        <v>1901</v>
      </c>
      <c r="G132" s="128" t="s">
        <v>178</v>
      </c>
      <c r="H132" s="129">
        <v>32</v>
      </c>
      <c r="I132" s="130"/>
      <c r="J132" s="131">
        <f t="shared" si="0"/>
        <v>0</v>
      </c>
      <c r="K132" s="127" t="s">
        <v>1</v>
      </c>
      <c r="L132" s="31"/>
      <c r="M132" s="132" t="s">
        <v>1</v>
      </c>
      <c r="N132" s="133" t="s">
        <v>40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175</v>
      </c>
      <c r="AT132" s="136" t="s">
        <v>171</v>
      </c>
      <c r="AU132" s="136" t="s">
        <v>83</v>
      </c>
      <c r="AY132" s="16" t="s">
        <v>170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6" t="s">
        <v>83</v>
      </c>
      <c r="BK132" s="137">
        <f t="shared" si="9"/>
        <v>0</v>
      </c>
      <c r="BL132" s="16" t="s">
        <v>175</v>
      </c>
      <c r="BM132" s="136" t="s">
        <v>209</v>
      </c>
    </row>
    <row r="133" spans="2:65" s="1" customFormat="1" ht="16.5" customHeight="1">
      <c r="B133" s="31"/>
      <c r="C133" s="125" t="s">
        <v>8</v>
      </c>
      <c r="D133" s="125" t="s">
        <v>171</v>
      </c>
      <c r="E133" s="126" t="s">
        <v>1903</v>
      </c>
      <c r="F133" s="127" t="s">
        <v>1904</v>
      </c>
      <c r="G133" s="128" t="s">
        <v>178</v>
      </c>
      <c r="H133" s="129">
        <v>14</v>
      </c>
      <c r="I133" s="130"/>
      <c r="J133" s="131">
        <f t="shared" si="0"/>
        <v>0</v>
      </c>
      <c r="K133" s="127" t="s">
        <v>1</v>
      </c>
      <c r="L133" s="31"/>
      <c r="M133" s="132" t="s">
        <v>1</v>
      </c>
      <c r="N133" s="133" t="s">
        <v>40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175</v>
      </c>
      <c r="AT133" s="136" t="s">
        <v>171</v>
      </c>
      <c r="AU133" s="136" t="s">
        <v>83</v>
      </c>
      <c r="AY133" s="16" t="s">
        <v>170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6" t="s">
        <v>83</v>
      </c>
      <c r="BK133" s="137">
        <f t="shared" si="9"/>
        <v>0</v>
      </c>
      <c r="BL133" s="16" t="s">
        <v>175</v>
      </c>
      <c r="BM133" s="136" t="s">
        <v>212</v>
      </c>
    </row>
    <row r="134" spans="2:65" s="1" customFormat="1" ht="16.5" customHeight="1">
      <c r="B134" s="31"/>
      <c r="C134" s="125" t="s">
        <v>213</v>
      </c>
      <c r="D134" s="125" t="s">
        <v>171</v>
      </c>
      <c r="E134" s="126" t="s">
        <v>1906</v>
      </c>
      <c r="F134" s="127" t="s">
        <v>1907</v>
      </c>
      <c r="G134" s="128" t="s">
        <v>178</v>
      </c>
      <c r="H134" s="129">
        <v>6</v>
      </c>
      <c r="I134" s="130"/>
      <c r="J134" s="131">
        <f t="shared" si="0"/>
        <v>0</v>
      </c>
      <c r="K134" s="127" t="s">
        <v>1</v>
      </c>
      <c r="L134" s="31"/>
      <c r="M134" s="132" t="s">
        <v>1</v>
      </c>
      <c r="N134" s="133" t="s">
        <v>40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175</v>
      </c>
      <c r="AT134" s="136" t="s">
        <v>171</v>
      </c>
      <c r="AU134" s="136" t="s">
        <v>83</v>
      </c>
      <c r="AY134" s="16" t="s">
        <v>170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6" t="s">
        <v>83</v>
      </c>
      <c r="BK134" s="137">
        <f t="shared" si="9"/>
        <v>0</v>
      </c>
      <c r="BL134" s="16" t="s">
        <v>175</v>
      </c>
      <c r="BM134" s="136" t="s">
        <v>216</v>
      </c>
    </row>
    <row r="135" spans="2:65" s="1" customFormat="1" ht="24.15" customHeight="1">
      <c r="B135" s="31"/>
      <c r="C135" s="125" t="s">
        <v>195</v>
      </c>
      <c r="D135" s="125" t="s">
        <v>171</v>
      </c>
      <c r="E135" s="126" t="s">
        <v>1909</v>
      </c>
      <c r="F135" s="127" t="s">
        <v>1910</v>
      </c>
      <c r="G135" s="128" t="s">
        <v>174</v>
      </c>
      <c r="H135" s="129">
        <v>60</v>
      </c>
      <c r="I135" s="130"/>
      <c r="J135" s="131">
        <f t="shared" si="0"/>
        <v>0</v>
      </c>
      <c r="K135" s="127" t="s">
        <v>1</v>
      </c>
      <c r="L135" s="31"/>
      <c r="M135" s="132" t="s">
        <v>1</v>
      </c>
      <c r="N135" s="133" t="s">
        <v>40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175</v>
      </c>
      <c r="AT135" s="136" t="s">
        <v>171</v>
      </c>
      <c r="AU135" s="136" t="s">
        <v>83</v>
      </c>
      <c r="AY135" s="16" t="s">
        <v>170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6" t="s">
        <v>83</v>
      </c>
      <c r="BK135" s="137">
        <f t="shared" si="9"/>
        <v>0</v>
      </c>
      <c r="BL135" s="16" t="s">
        <v>175</v>
      </c>
      <c r="BM135" s="136" t="s">
        <v>219</v>
      </c>
    </row>
    <row r="136" spans="2:65" s="1" customFormat="1" ht="24.15" customHeight="1">
      <c r="B136" s="31"/>
      <c r="C136" s="125" t="s">
        <v>220</v>
      </c>
      <c r="D136" s="125" t="s">
        <v>171</v>
      </c>
      <c r="E136" s="126" t="s">
        <v>1912</v>
      </c>
      <c r="F136" s="127" t="s">
        <v>1913</v>
      </c>
      <c r="G136" s="128" t="s">
        <v>174</v>
      </c>
      <c r="H136" s="129">
        <v>20</v>
      </c>
      <c r="I136" s="130"/>
      <c r="J136" s="131">
        <f t="shared" si="0"/>
        <v>0</v>
      </c>
      <c r="K136" s="127" t="s">
        <v>1</v>
      </c>
      <c r="L136" s="31"/>
      <c r="M136" s="132" t="s">
        <v>1</v>
      </c>
      <c r="N136" s="133" t="s">
        <v>40</v>
      </c>
      <c r="P136" s="134">
        <f t="shared" si="1"/>
        <v>0</v>
      </c>
      <c r="Q136" s="134">
        <v>0</v>
      </c>
      <c r="R136" s="134">
        <f t="shared" si="2"/>
        <v>0</v>
      </c>
      <c r="S136" s="134">
        <v>0</v>
      </c>
      <c r="T136" s="135">
        <f t="shared" si="3"/>
        <v>0</v>
      </c>
      <c r="AR136" s="136" t="s">
        <v>175</v>
      </c>
      <c r="AT136" s="136" t="s">
        <v>171</v>
      </c>
      <c r="AU136" s="136" t="s">
        <v>83</v>
      </c>
      <c r="AY136" s="16" t="s">
        <v>170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6" t="s">
        <v>83</v>
      </c>
      <c r="BK136" s="137">
        <f t="shared" si="9"/>
        <v>0</v>
      </c>
      <c r="BL136" s="16" t="s">
        <v>175</v>
      </c>
      <c r="BM136" s="136" t="s">
        <v>223</v>
      </c>
    </row>
    <row r="137" spans="2:65" s="1" customFormat="1" ht="24.15" customHeight="1">
      <c r="B137" s="31"/>
      <c r="C137" s="125" t="s">
        <v>198</v>
      </c>
      <c r="D137" s="125" t="s">
        <v>171</v>
      </c>
      <c r="E137" s="126" t="s">
        <v>1914</v>
      </c>
      <c r="F137" s="127" t="s">
        <v>1915</v>
      </c>
      <c r="G137" s="128" t="s">
        <v>174</v>
      </c>
      <c r="H137" s="129">
        <v>15</v>
      </c>
      <c r="I137" s="130"/>
      <c r="J137" s="131">
        <f t="shared" si="0"/>
        <v>0</v>
      </c>
      <c r="K137" s="127" t="s">
        <v>1</v>
      </c>
      <c r="L137" s="31"/>
      <c r="M137" s="132" t="s">
        <v>1</v>
      </c>
      <c r="N137" s="133" t="s">
        <v>40</v>
      </c>
      <c r="P137" s="134">
        <f t="shared" si="1"/>
        <v>0</v>
      </c>
      <c r="Q137" s="134">
        <v>0</v>
      </c>
      <c r="R137" s="134">
        <f t="shared" si="2"/>
        <v>0</v>
      </c>
      <c r="S137" s="134">
        <v>0</v>
      </c>
      <c r="T137" s="135">
        <f t="shared" si="3"/>
        <v>0</v>
      </c>
      <c r="AR137" s="136" t="s">
        <v>175</v>
      </c>
      <c r="AT137" s="136" t="s">
        <v>171</v>
      </c>
      <c r="AU137" s="136" t="s">
        <v>83</v>
      </c>
      <c r="AY137" s="16" t="s">
        <v>170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6" t="s">
        <v>83</v>
      </c>
      <c r="BK137" s="137">
        <f t="shared" si="9"/>
        <v>0</v>
      </c>
      <c r="BL137" s="16" t="s">
        <v>175</v>
      </c>
      <c r="BM137" s="136" t="s">
        <v>226</v>
      </c>
    </row>
    <row r="138" spans="2:65" s="1" customFormat="1" ht="21.75" customHeight="1">
      <c r="B138" s="31"/>
      <c r="C138" s="125" t="s">
        <v>227</v>
      </c>
      <c r="D138" s="125" t="s">
        <v>171</v>
      </c>
      <c r="E138" s="126" t="s">
        <v>1917</v>
      </c>
      <c r="F138" s="127" t="s">
        <v>1918</v>
      </c>
      <c r="G138" s="128" t="s">
        <v>1475</v>
      </c>
      <c r="H138" s="129">
        <v>1</v>
      </c>
      <c r="I138" s="130"/>
      <c r="J138" s="131">
        <f t="shared" si="0"/>
        <v>0</v>
      </c>
      <c r="K138" s="127" t="s">
        <v>1</v>
      </c>
      <c r="L138" s="31"/>
      <c r="M138" s="132" t="s">
        <v>1</v>
      </c>
      <c r="N138" s="133" t="s">
        <v>40</v>
      </c>
      <c r="P138" s="134">
        <f t="shared" si="1"/>
        <v>0</v>
      </c>
      <c r="Q138" s="134">
        <v>0</v>
      </c>
      <c r="R138" s="134">
        <f t="shared" si="2"/>
        <v>0</v>
      </c>
      <c r="S138" s="134">
        <v>0</v>
      </c>
      <c r="T138" s="135">
        <f t="shared" si="3"/>
        <v>0</v>
      </c>
      <c r="AR138" s="136" t="s">
        <v>175</v>
      </c>
      <c r="AT138" s="136" t="s">
        <v>171</v>
      </c>
      <c r="AU138" s="136" t="s">
        <v>83</v>
      </c>
      <c r="AY138" s="16" t="s">
        <v>170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6" t="s">
        <v>83</v>
      </c>
      <c r="BK138" s="137">
        <f t="shared" si="9"/>
        <v>0</v>
      </c>
      <c r="BL138" s="16" t="s">
        <v>175</v>
      </c>
      <c r="BM138" s="136" t="s">
        <v>230</v>
      </c>
    </row>
    <row r="139" spans="2:65" s="1" customFormat="1" ht="37.799999999999997" customHeight="1">
      <c r="B139" s="31"/>
      <c r="C139" s="125" t="s">
        <v>202</v>
      </c>
      <c r="D139" s="125" t="s">
        <v>171</v>
      </c>
      <c r="E139" s="126" t="s">
        <v>1919</v>
      </c>
      <c r="F139" s="127" t="s">
        <v>1920</v>
      </c>
      <c r="G139" s="128" t="s">
        <v>1475</v>
      </c>
      <c r="H139" s="129">
        <v>1</v>
      </c>
      <c r="I139" s="130"/>
      <c r="J139" s="131">
        <f t="shared" si="0"/>
        <v>0</v>
      </c>
      <c r="K139" s="127" t="s">
        <v>1</v>
      </c>
      <c r="L139" s="31"/>
      <c r="M139" s="132" t="s">
        <v>1</v>
      </c>
      <c r="N139" s="133" t="s">
        <v>40</v>
      </c>
      <c r="P139" s="134">
        <f t="shared" si="1"/>
        <v>0</v>
      </c>
      <c r="Q139" s="134">
        <v>0</v>
      </c>
      <c r="R139" s="134">
        <f t="shared" si="2"/>
        <v>0</v>
      </c>
      <c r="S139" s="134">
        <v>0</v>
      </c>
      <c r="T139" s="135">
        <f t="shared" si="3"/>
        <v>0</v>
      </c>
      <c r="AR139" s="136" t="s">
        <v>175</v>
      </c>
      <c r="AT139" s="136" t="s">
        <v>171</v>
      </c>
      <c r="AU139" s="136" t="s">
        <v>83</v>
      </c>
      <c r="AY139" s="16" t="s">
        <v>170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6" t="s">
        <v>83</v>
      </c>
      <c r="BK139" s="137">
        <f t="shared" si="9"/>
        <v>0</v>
      </c>
      <c r="BL139" s="16" t="s">
        <v>175</v>
      </c>
      <c r="BM139" s="136" t="s">
        <v>233</v>
      </c>
    </row>
    <row r="140" spans="2:65" s="1" customFormat="1" ht="16.5" customHeight="1">
      <c r="B140" s="31"/>
      <c r="C140" s="125" t="s">
        <v>234</v>
      </c>
      <c r="D140" s="125" t="s">
        <v>171</v>
      </c>
      <c r="E140" s="126" t="s">
        <v>1921</v>
      </c>
      <c r="F140" s="127" t="s">
        <v>1922</v>
      </c>
      <c r="G140" s="128" t="s">
        <v>178</v>
      </c>
      <c r="H140" s="129">
        <v>22</v>
      </c>
      <c r="I140" s="130"/>
      <c r="J140" s="131">
        <f t="shared" si="0"/>
        <v>0</v>
      </c>
      <c r="K140" s="127" t="s">
        <v>1</v>
      </c>
      <c r="L140" s="31"/>
      <c r="M140" s="132" t="s">
        <v>1</v>
      </c>
      <c r="N140" s="133" t="s">
        <v>40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175</v>
      </c>
      <c r="AT140" s="136" t="s">
        <v>171</v>
      </c>
      <c r="AU140" s="136" t="s">
        <v>83</v>
      </c>
      <c r="AY140" s="16" t="s">
        <v>170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6" t="s">
        <v>83</v>
      </c>
      <c r="BK140" s="137">
        <f t="shared" si="9"/>
        <v>0</v>
      </c>
      <c r="BL140" s="16" t="s">
        <v>175</v>
      </c>
      <c r="BM140" s="136" t="s">
        <v>237</v>
      </c>
    </row>
    <row r="141" spans="2:65" s="1" customFormat="1" ht="16.5" customHeight="1">
      <c r="B141" s="31"/>
      <c r="C141" s="125" t="s">
        <v>205</v>
      </c>
      <c r="D141" s="125" t="s">
        <v>171</v>
      </c>
      <c r="E141" s="126" t="s">
        <v>1924</v>
      </c>
      <c r="F141" s="127" t="s">
        <v>1925</v>
      </c>
      <c r="G141" s="128" t="s">
        <v>178</v>
      </c>
      <c r="H141" s="129">
        <v>21</v>
      </c>
      <c r="I141" s="130"/>
      <c r="J141" s="131">
        <f t="shared" si="0"/>
        <v>0</v>
      </c>
      <c r="K141" s="127" t="s">
        <v>1</v>
      </c>
      <c r="L141" s="31"/>
      <c r="M141" s="132" t="s">
        <v>1</v>
      </c>
      <c r="N141" s="133" t="s">
        <v>40</v>
      </c>
      <c r="P141" s="134">
        <f t="shared" si="1"/>
        <v>0</v>
      </c>
      <c r="Q141" s="134">
        <v>0</v>
      </c>
      <c r="R141" s="134">
        <f t="shared" si="2"/>
        <v>0</v>
      </c>
      <c r="S141" s="134">
        <v>0</v>
      </c>
      <c r="T141" s="135">
        <f t="shared" si="3"/>
        <v>0</v>
      </c>
      <c r="AR141" s="136" t="s">
        <v>175</v>
      </c>
      <c r="AT141" s="136" t="s">
        <v>171</v>
      </c>
      <c r="AU141" s="136" t="s">
        <v>83</v>
      </c>
      <c r="AY141" s="16" t="s">
        <v>170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6" t="s">
        <v>83</v>
      </c>
      <c r="BK141" s="137">
        <f t="shared" si="9"/>
        <v>0</v>
      </c>
      <c r="BL141" s="16" t="s">
        <v>175</v>
      </c>
      <c r="BM141" s="136" t="s">
        <v>240</v>
      </c>
    </row>
    <row r="142" spans="2:65" s="1" customFormat="1" ht="16.5" customHeight="1">
      <c r="B142" s="31"/>
      <c r="C142" s="125" t="s">
        <v>7</v>
      </c>
      <c r="D142" s="125" t="s">
        <v>171</v>
      </c>
      <c r="E142" s="126" t="s">
        <v>1927</v>
      </c>
      <c r="F142" s="127" t="s">
        <v>1928</v>
      </c>
      <c r="G142" s="128" t="s">
        <v>178</v>
      </c>
      <c r="H142" s="129">
        <v>12</v>
      </c>
      <c r="I142" s="130"/>
      <c r="J142" s="131">
        <f t="shared" si="0"/>
        <v>0</v>
      </c>
      <c r="K142" s="127" t="s">
        <v>1</v>
      </c>
      <c r="L142" s="31"/>
      <c r="M142" s="132" t="s">
        <v>1</v>
      </c>
      <c r="N142" s="133" t="s">
        <v>40</v>
      </c>
      <c r="P142" s="134">
        <f t="shared" si="1"/>
        <v>0</v>
      </c>
      <c r="Q142" s="134">
        <v>0</v>
      </c>
      <c r="R142" s="134">
        <f t="shared" si="2"/>
        <v>0</v>
      </c>
      <c r="S142" s="134">
        <v>0</v>
      </c>
      <c r="T142" s="135">
        <f t="shared" si="3"/>
        <v>0</v>
      </c>
      <c r="AR142" s="136" t="s">
        <v>175</v>
      </c>
      <c r="AT142" s="136" t="s">
        <v>171</v>
      </c>
      <c r="AU142" s="136" t="s">
        <v>83</v>
      </c>
      <c r="AY142" s="16" t="s">
        <v>170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6" t="s">
        <v>83</v>
      </c>
      <c r="BK142" s="137">
        <f t="shared" si="9"/>
        <v>0</v>
      </c>
      <c r="BL142" s="16" t="s">
        <v>175</v>
      </c>
      <c r="BM142" s="136" t="s">
        <v>243</v>
      </c>
    </row>
    <row r="143" spans="2:65" s="1" customFormat="1" ht="24.15" customHeight="1">
      <c r="B143" s="31"/>
      <c r="C143" s="125" t="s">
        <v>209</v>
      </c>
      <c r="D143" s="125" t="s">
        <v>171</v>
      </c>
      <c r="E143" s="126" t="s">
        <v>1930</v>
      </c>
      <c r="F143" s="127" t="s">
        <v>1931</v>
      </c>
      <c r="G143" s="128" t="s">
        <v>1822</v>
      </c>
      <c r="H143" s="129">
        <v>20</v>
      </c>
      <c r="I143" s="130"/>
      <c r="J143" s="131">
        <f t="shared" si="0"/>
        <v>0</v>
      </c>
      <c r="K143" s="127" t="s">
        <v>1</v>
      </c>
      <c r="L143" s="31"/>
      <c r="M143" s="132" t="s">
        <v>1</v>
      </c>
      <c r="N143" s="133" t="s">
        <v>40</v>
      </c>
      <c r="P143" s="134">
        <f t="shared" si="1"/>
        <v>0</v>
      </c>
      <c r="Q143" s="134">
        <v>0</v>
      </c>
      <c r="R143" s="134">
        <f t="shared" si="2"/>
        <v>0</v>
      </c>
      <c r="S143" s="134">
        <v>0</v>
      </c>
      <c r="T143" s="135">
        <f t="shared" si="3"/>
        <v>0</v>
      </c>
      <c r="AR143" s="136" t="s">
        <v>175</v>
      </c>
      <c r="AT143" s="136" t="s">
        <v>171</v>
      </c>
      <c r="AU143" s="136" t="s">
        <v>83</v>
      </c>
      <c r="AY143" s="16" t="s">
        <v>170</v>
      </c>
      <c r="BE143" s="137">
        <f t="shared" si="4"/>
        <v>0</v>
      </c>
      <c r="BF143" s="137">
        <f t="shared" si="5"/>
        <v>0</v>
      </c>
      <c r="BG143" s="137">
        <f t="shared" si="6"/>
        <v>0</v>
      </c>
      <c r="BH143" s="137">
        <f t="shared" si="7"/>
        <v>0</v>
      </c>
      <c r="BI143" s="137">
        <f t="shared" si="8"/>
        <v>0</v>
      </c>
      <c r="BJ143" s="16" t="s">
        <v>83</v>
      </c>
      <c r="BK143" s="137">
        <f t="shared" si="9"/>
        <v>0</v>
      </c>
      <c r="BL143" s="16" t="s">
        <v>175</v>
      </c>
      <c r="BM143" s="136" t="s">
        <v>246</v>
      </c>
    </row>
    <row r="144" spans="2:65" s="10" customFormat="1" ht="25.9" customHeight="1">
      <c r="B144" s="115"/>
      <c r="D144" s="116" t="s">
        <v>74</v>
      </c>
      <c r="E144" s="117" t="s">
        <v>320</v>
      </c>
      <c r="F144" s="117" t="s">
        <v>1850</v>
      </c>
      <c r="I144" s="118"/>
      <c r="J144" s="119">
        <f>BK144</f>
        <v>0</v>
      </c>
      <c r="L144" s="115"/>
      <c r="M144" s="120"/>
      <c r="P144" s="121">
        <f>SUM(P145:P147)</f>
        <v>0</v>
      </c>
      <c r="R144" s="121">
        <f>SUM(R145:R147)</f>
        <v>0</v>
      </c>
      <c r="T144" s="122">
        <f>SUM(T145:T147)</f>
        <v>0</v>
      </c>
      <c r="AR144" s="116" t="s">
        <v>83</v>
      </c>
      <c r="AT144" s="123" t="s">
        <v>74</v>
      </c>
      <c r="AU144" s="123" t="s">
        <v>75</v>
      </c>
      <c r="AY144" s="116" t="s">
        <v>170</v>
      </c>
      <c r="BK144" s="124">
        <f>SUM(BK145:BK147)</f>
        <v>0</v>
      </c>
    </row>
    <row r="145" spans="2:65" s="1" customFormat="1" ht="16.5" customHeight="1">
      <c r="B145" s="31"/>
      <c r="C145" s="125" t="s">
        <v>247</v>
      </c>
      <c r="D145" s="125" t="s">
        <v>171</v>
      </c>
      <c r="E145" s="126" t="s">
        <v>1860</v>
      </c>
      <c r="F145" s="127" t="s">
        <v>1861</v>
      </c>
      <c r="G145" s="128" t="s">
        <v>1822</v>
      </c>
      <c r="H145" s="129">
        <v>60</v>
      </c>
      <c r="I145" s="130"/>
      <c r="J145" s="131">
        <f>ROUND(I145*H145,2)</f>
        <v>0</v>
      </c>
      <c r="K145" s="127" t="s">
        <v>1</v>
      </c>
      <c r="L145" s="31"/>
      <c r="M145" s="132" t="s">
        <v>1</v>
      </c>
      <c r="N145" s="133" t="s">
        <v>40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175</v>
      </c>
      <c r="AT145" s="136" t="s">
        <v>171</v>
      </c>
      <c r="AU145" s="136" t="s">
        <v>83</v>
      </c>
      <c r="AY145" s="16" t="s">
        <v>170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6" t="s">
        <v>83</v>
      </c>
      <c r="BK145" s="137">
        <f>ROUND(I145*H145,2)</f>
        <v>0</v>
      </c>
      <c r="BL145" s="16" t="s">
        <v>175</v>
      </c>
      <c r="BM145" s="136" t="s">
        <v>250</v>
      </c>
    </row>
    <row r="146" spans="2:65" s="1" customFormat="1" ht="16.5" customHeight="1">
      <c r="B146" s="31"/>
      <c r="C146" s="125" t="s">
        <v>212</v>
      </c>
      <c r="D146" s="125" t="s">
        <v>171</v>
      </c>
      <c r="E146" s="126" t="s">
        <v>1933</v>
      </c>
      <c r="F146" s="127" t="s">
        <v>1863</v>
      </c>
      <c r="G146" s="128" t="s">
        <v>1475</v>
      </c>
      <c r="H146" s="129">
        <v>1</v>
      </c>
      <c r="I146" s="130"/>
      <c r="J146" s="131">
        <f>ROUND(I146*H146,2)</f>
        <v>0</v>
      </c>
      <c r="K146" s="127" t="s">
        <v>1</v>
      </c>
      <c r="L146" s="31"/>
      <c r="M146" s="132" t="s">
        <v>1</v>
      </c>
      <c r="N146" s="133" t="s">
        <v>40</v>
      </c>
      <c r="P146" s="134">
        <f>O146*H146</f>
        <v>0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AR146" s="136" t="s">
        <v>175</v>
      </c>
      <c r="AT146" s="136" t="s">
        <v>171</v>
      </c>
      <c r="AU146" s="136" t="s">
        <v>83</v>
      </c>
      <c r="AY146" s="16" t="s">
        <v>170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83</v>
      </c>
      <c r="BK146" s="137">
        <f>ROUND(I146*H146,2)</f>
        <v>0</v>
      </c>
      <c r="BL146" s="16" t="s">
        <v>175</v>
      </c>
      <c r="BM146" s="136" t="s">
        <v>253</v>
      </c>
    </row>
    <row r="147" spans="2:65" s="1" customFormat="1" ht="16.5" customHeight="1">
      <c r="B147" s="31"/>
      <c r="C147" s="125" t="s">
        <v>254</v>
      </c>
      <c r="D147" s="125" t="s">
        <v>171</v>
      </c>
      <c r="E147" s="126" t="s">
        <v>1934</v>
      </c>
      <c r="F147" s="127" t="s">
        <v>1865</v>
      </c>
      <c r="G147" s="128" t="s">
        <v>1475</v>
      </c>
      <c r="H147" s="129">
        <v>1</v>
      </c>
      <c r="I147" s="130"/>
      <c r="J147" s="131">
        <f>ROUND(I147*H147,2)</f>
        <v>0</v>
      </c>
      <c r="K147" s="127" t="s">
        <v>1</v>
      </c>
      <c r="L147" s="31"/>
      <c r="M147" s="138" t="s">
        <v>1</v>
      </c>
      <c r="N147" s="139" t="s">
        <v>40</v>
      </c>
      <c r="O147" s="140"/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36" t="s">
        <v>175</v>
      </c>
      <c r="AT147" s="136" t="s">
        <v>171</v>
      </c>
      <c r="AU147" s="136" t="s">
        <v>83</v>
      </c>
      <c r="AY147" s="16" t="s">
        <v>170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6" t="s">
        <v>83</v>
      </c>
      <c r="BK147" s="137">
        <f>ROUND(I147*H147,2)</f>
        <v>0</v>
      </c>
      <c r="BL147" s="16" t="s">
        <v>175</v>
      </c>
      <c r="BM147" s="136" t="s">
        <v>257</v>
      </c>
    </row>
    <row r="148" spans="2:65" s="1" customFormat="1" ht="7" customHeight="1"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31"/>
    </row>
  </sheetData>
  <sheetProtection algorithmName="SHA-512" hashValue="K2lH0o1buHwesK5jI8BZE4f2SKkeO0aB7pNVzHdXeQlvrf/c1NSpg++iPPnLXxbmKoC0jIAtIOqMs5BfWHUQrw==" saltValue="w+rL9PaLmjAfC/UWKxnCGuvxjpOF8X4I5j8eRwhBZCHUvw/rwMXPH6nVkeWeQtp82PSacGhR1nrELp/qqaMoxQ==" spinCount="100000" sheet="1" objects="1" scenarios="1" formatColumns="0" formatRows="0" autoFilter="0"/>
  <autoFilter ref="C117:K147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42</vt:i4>
      </vt:variant>
    </vt:vector>
  </HeadingPairs>
  <TitlesOfParts>
    <vt:vector size="63" baseType="lpstr">
      <vt:lpstr>Rekapitulace stavby</vt:lpstr>
      <vt:lpstr>001 - Elektroinstalace </vt:lpstr>
      <vt:lpstr>002 - Zdravotechnika</vt:lpstr>
      <vt:lpstr>003 - Stavební práce</vt:lpstr>
      <vt:lpstr>005 - Ostatní a vedlejší ...</vt:lpstr>
      <vt:lpstr>004 - Vzduchotechnika </vt:lpstr>
      <vt:lpstr>004.1 - Vzduchotechnika -...</vt:lpstr>
      <vt:lpstr>004.2 - Vzduchotechnika -...</vt:lpstr>
      <vt:lpstr>004.3 - Vzduchotechnika -...</vt:lpstr>
      <vt:lpstr>004.4 - Vzduchotechnika -...</vt:lpstr>
      <vt:lpstr>004.5 - Vzduchotechnika -...</vt:lpstr>
      <vt:lpstr>011 - Stavební část - úpr...</vt:lpstr>
      <vt:lpstr>012 - Elektroinstalace  -...</vt:lpstr>
      <vt:lpstr>013 - Klimatizace - úprav...</vt:lpstr>
      <vt:lpstr>014 - ÚPRAVA VSTUPNÍHO PO...</vt:lpstr>
      <vt:lpstr>015 - ÚPRAVA VSTUPNÍHO PO...</vt:lpstr>
      <vt:lpstr>016 - ÚPRAVA VSTUPNÍHO PO...</vt:lpstr>
      <vt:lpstr>017 - ÚPRAVA VSTUPNÍHO PO...</vt:lpstr>
      <vt:lpstr>018 - ÚPRAVA VSTUPNÍHO PO...</vt:lpstr>
      <vt:lpstr>019 - ÚPRAVA VSTUPNÍHO PO...</vt:lpstr>
      <vt:lpstr>020 - ÚPRAVA VSTUPNÍHO PO...</vt:lpstr>
      <vt:lpstr>'001 - Elektroinstalace '!Názvy_tisku</vt:lpstr>
      <vt:lpstr>'002 - Zdravotechnika'!Názvy_tisku</vt:lpstr>
      <vt:lpstr>'003 - Stavební práce'!Názvy_tisku</vt:lpstr>
      <vt:lpstr>'004 - Vzduchotechnika '!Názvy_tisku</vt:lpstr>
      <vt:lpstr>'004.1 - Vzduchotechnika -...'!Názvy_tisku</vt:lpstr>
      <vt:lpstr>'004.2 - Vzduchotechnika -...'!Názvy_tisku</vt:lpstr>
      <vt:lpstr>'004.3 - Vzduchotechnika -...'!Názvy_tisku</vt:lpstr>
      <vt:lpstr>'004.4 - Vzduchotechnika -...'!Názvy_tisku</vt:lpstr>
      <vt:lpstr>'004.5 - Vzduchotechnika -...'!Názvy_tisku</vt:lpstr>
      <vt:lpstr>'005 - Ostatní a vedlejší ...'!Názvy_tisku</vt:lpstr>
      <vt:lpstr>'011 - Stavební část - úpr...'!Názvy_tisku</vt:lpstr>
      <vt:lpstr>'012 - Elektroinstalace  -...'!Názvy_tisku</vt:lpstr>
      <vt:lpstr>'013 - Klimatizace - úprav...'!Názvy_tisku</vt:lpstr>
      <vt:lpstr>'014 - ÚPRAVA VSTUPNÍHO PO...'!Názvy_tisku</vt:lpstr>
      <vt:lpstr>'015 - ÚPRAVA VSTUPNÍHO PO...'!Názvy_tisku</vt:lpstr>
      <vt:lpstr>'016 - ÚPRAVA VSTUPNÍHO PO...'!Názvy_tisku</vt:lpstr>
      <vt:lpstr>'017 - ÚPRAVA VSTUPNÍHO PO...'!Názvy_tisku</vt:lpstr>
      <vt:lpstr>'018 - ÚPRAVA VSTUPNÍHO PO...'!Názvy_tisku</vt:lpstr>
      <vt:lpstr>'019 - ÚPRAVA VSTUPNÍHO PO...'!Názvy_tisku</vt:lpstr>
      <vt:lpstr>'020 - ÚPRAVA VSTUPNÍHO PO...'!Názvy_tisku</vt:lpstr>
      <vt:lpstr>'Rekapitulace stavby'!Názvy_tisku</vt:lpstr>
      <vt:lpstr>'001 - Elektroinstalace '!Oblast_tisku</vt:lpstr>
      <vt:lpstr>'002 - Zdravotechnika'!Oblast_tisku</vt:lpstr>
      <vt:lpstr>'003 - Stavební práce'!Oblast_tisku</vt:lpstr>
      <vt:lpstr>'004 - Vzduchotechnika '!Oblast_tisku</vt:lpstr>
      <vt:lpstr>'004.1 - Vzduchotechnika -...'!Oblast_tisku</vt:lpstr>
      <vt:lpstr>'004.2 - Vzduchotechnika -...'!Oblast_tisku</vt:lpstr>
      <vt:lpstr>'004.3 - Vzduchotechnika -...'!Oblast_tisku</vt:lpstr>
      <vt:lpstr>'004.4 - Vzduchotechnika -...'!Oblast_tisku</vt:lpstr>
      <vt:lpstr>'004.5 - Vzduchotechnika -...'!Oblast_tisku</vt:lpstr>
      <vt:lpstr>'005 - Ostatní a vedlejší ...'!Oblast_tisku</vt:lpstr>
      <vt:lpstr>'011 - Stavební část - úpr...'!Oblast_tisku</vt:lpstr>
      <vt:lpstr>'012 - Elektroinstalace  -...'!Oblast_tisku</vt:lpstr>
      <vt:lpstr>'013 - Klimatizace - úprav...'!Oblast_tisku</vt:lpstr>
      <vt:lpstr>'014 - ÚPRAVA VSTUPNÍHO PO...'!Oblast_tisku</vt:lpstr>
      <vt:lpstr>'015 - ÚPRAVA VSTUPNÍHO PO...'!Oblast_tisku</vt:lpstr>
      <vt:lpstr>'016 - ÚPRAVA VSTUPNÍHO PO...'!Oblast_tisku</vt:lpstr>
      <vt:lpstr>'017 - ÚPRAVA VSTUPNÍHO PO...'!Oblast_tisku</vt:lpstr>
      <vt:lpstr>'018 - ÚPRAVA VSTUPNÍHO PO...'!Oblast_tisku</vt:lpstr>
      <vt:lpstr>'019 - ÚPRAVA VSTUPNÍHO PO...'!Oblast_tisku</vt:lpstr>
      <vt:lpstr>'020 - ÚPRAVA VSTUPNÍHO PO...'!Oblast_tisku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BARBORAKYSK8FBE\barborakyskova</dc:creator>
  <cp:lastModifiedBy>Miroslav Švancar</cp:lastModifiedBy>
  <dcterms:created xsi:type="dcterms:W3CDTF">2025-02-11T17:47:08Z</dcterms:created>
  <dcterms:modified xsi:type="dcterms:W3CDTF">2025-02-12T12:48:33Z</dcterms:modified>
</cp:coreProperties>
</file>