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https://d.docs.live.net/5d991bec5791e9c3/Plocha/VO 17/"/>
    </mc:Choice>
  </mc:AlternateContent>
  <xr:revisionPtr revIDLastSave="0" documentId="8_{16A8F99B-F942-4FE6-A1D5-A527EFADA339}" xr6:coauthVersionLast="47" xr6:coauthVersionMax="47" xr10:uidLastSave="{00000000-0000-0000-0000-000000000000}"/>
  <bookViews>
    <workbookView xWindow="-110" yWindow="-110" windowWidth="19420" windowHeight="10300" xr2:uid="{00000000-000D-0000-FFFF-FFFF00000000}"/>
  </bookViews>
  <sheets>
    <sheet name="Rekapitulace stavby" sheetId="1" r:id="rId1"/>
    <sheet name="01 - Tř. 17. listopadu - ..." sheetId="2" r:id="rId2"/>
    <sheet name="02 - Vedlejší rozpočtové ..." sheetId="3" r:id="rId3"/>
    <sheet name="Pokyny pro vyplnění" sheetId="4" r:id="rId4"/>
  </sheets>
  <definedNames>
    <definedName name="_xlnm._FilterDatabase" localSheetId="1" hidden="1">'01 - Tř. 17. listopadu - ...'!$C$89:$K$362</definedName>
    <definedName name="_xlnm._FilterDatabase" localSheetId="2" hidden="1">'02 - Vedlejší rozpočtové ...'!$C$79:$K$97</definedName>
    <definedName name="_xlnm.Print_Titles" localSheetId="1">'01 - Tř. 17. listopadu - ...'!$89:$89</definedName>
    <definedName name="_xlnm.Print_Titles" localSheetId="2">'02 - Vedlejší rozpočtové ...'!$79:$79</definedName>
    <definedName name="_xlnm.Print_Titles" localSheetId="0">'Rekapitulace stavby'!$52:$52</definedName>
    <definedName name="_xlnm.Print_Area" localSheetId="1">'01 - Tř. 17. listopadu - ...'!$C$4:$J$39,'01 - Tř. 17. listopadu - ...'!$C$45:$J$71,'01 - Tř. 17. listopadu - ...'!$C$77:$K$362</definedName>
    <definedName name="_xlnm.Print_Area" localSheetId="2">'02 - Vedlejší rozpočtové ...'!$C$4:$J$39,'02 - Vedlejší rozpočtové ...'!$C$45:$J$61,'02 - Vedlejší rozpočtové ...'!$C$67:$K$97</definedName>
    <definedName name="_xlnm.Print_Area" localSheetId="3">'Pokyny pro vyplnění'!$B$2:$K$71,'Pokyny pro vyplnění'!$B$74:$K$118,'Pokyny pro vyplnění'!$B$121:$K$161,'Pokyny pro vyplnění'!$B$164:$K$218</definedName>
    <definedName name="_xlnm.Print_Area" localSheetId="0">'Rekapitulace stavby'!$D$4:$AO$36,'Rekapitulace stavby'!$C$42:$AQ$57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3" i="2" l="1"/>
  <c r="J351" i="2"/>
  <c r="J170" i="2"/>
  <c r="BE170" i="2" s="1"/>
  <c r="P170" i="2"/>
  <c r="R170" i="2"/>
  <c r="T170" i="2"/>
  <c r="BF170" i="2"/>
  <c r="BG170" i="2"/>
  <c r="BH170" i="2"/>
  <c r="BI170" i="2"/>
  <c r="BK170" i="2"/>
  <c r="J171" i="2"/>
  <c r="BE171" i="2" s="1"/>
  <c r="P171" i="2"/>
  <c r="R171" i="2"/>
  <c r="T171" i="2"/>
  <c r="BF171" i="2"/>
  <c r="BG171" i="2"/>
  <c r="BH171" i="2"/>
  <c r="BI171" i="2"/>
  <c r="BK171" i="2"/>
  <c r="J172" i="2"/>
  <c r="BE172" i="2" s="1"/>
  <c r="P172" i="2"/>
  <c r="R172" i="2"/>
  <c r="T172" i="2"/>
  <c r="BF172" i="2"/>
  <c r="BG172" i="2"/>
  <c r="BH172" i="2"/>
  <c r="BI172" i="2"/>
  <c r="BK172" i="2"/>
  <c r="J61" i="2" l="1"/>
  <c r="J93" i="2"/>
  <c r="AM47" i="1"/>
  <c r="J157" i="2"/>
  <c r="BK157" i="2"/>
  <c r="J133" i="2" l="1"/>
  <c r="J132" i="2"/>
  <c r="J131" i="2"/>
  <c r="J130" i="2"/>
  <c r="J129" i="2"/>
  <c r="J128" i="2"/>
  <c r="J127" i="2"/>
  <c r="J126" i="2"/>
  <c r="J125" i="2" l="1"/>
  <c r="J97" i="2"/>
  <c r="BE97" i="2" s="1"/>
  <c r="P97" i="2"/>
  <c r="R97" i="2"/>
  <c r="T97" i="2"/>
  <c r="BF97" i="2"/>
  <c r="BG97" i="2"/>
  <c r="BH97" i="2"/>
  <c r="BI97" i="2"/>
  <c r="BK97" i="2"/>
  <c r="J100" i="2"/>
  <c r="BE100" i="2" s="1"/>
  <c r="P100" i="2"/>
  <c r="R100" i="2"/>
  <c r="T100" i="2"/>
  <c r="BF100" i="2"/>
  <c r="BG100" i="2"/>
  <c r="BH100" i="2"/>
  <c r="BI100" i="2"/>
  <c r="BK100" i="2"/>
  <c r="J104" i="2"/>
  <c r="BE104" i="2" s="1"/>
  <c r="P104" i="2"/>
  <c r="P103" i="2" s="1"/>
  <c r="R104" i="2"/>
  <c r="R103" i="2" s="1"/>
  <c r="T104" i="2"/>
  <c r="T103" i="2" s="1"/>
  <c r="BF104" i="2"/>
  <c r="BG104" i="2"/>
  <c r="BH104" i="2"/>
  <c r="BI104" i="2"/>
  <c r="BK104" i="2"/>
  <c r="BK103" i="2" s="1"/>
  <c r="J103" i="2" s="1"/>
  <c r="J37" i="3"/>
  <c r="J36" i="3"/>
  <c r="AY56" i="1" s="1"/>
  <c r="J35" i="3"/>
  <c r="AX56" i="1" s="1"/>
  <c r="BI96" i="3"/>
  <c r="BH96" i="3"/>
  <c r="BG96" i="3"/>
  <c r="BF96" i="3"/>
  <c r="T96" i="3"/>
  <c r="R96" i="3"/>
  <c r="P96" i="3"/>
  <c r="BI94" i="3"/>
  <c r="BH94" i="3"/>
  <c r="BG94" i="3"/>
  <c r="BF94" i="3"/>
  <c r="T94" i="3"/>
  <c r="R94" i="3"/>
  <c r="P94" i="3"/>
  <c r="BI92" i="3"/>
  <c r="BH92" i="3"/>
  <c r="BG92" i="3"/>
  <c r="BF92" i="3"/>
  <c r="T92" i="3"/>
  <c r="R92" i="3"/>
  <c r="P92" i="3"/>
  <c r="BI90" i="3"/>
  <c r="BH90" i="3"/>
  <c r="BG90" i="3"/>
  <c r="BF90" i="3"/>
  <c r="T90" i="3"/>
  <c r="R90" i="3"/>
  <c r="P90" i="3"/>
  <c r="BI88" i="3"/>
  <c r="BH88" i="3"/>
  <c r="BG88" i="3"/>
  <c r="BF88" i="3"/>
  <c r="T88" i="3"/>
  <c r="R88" i="3"/>
  <c r="P88" i="3"/>
  <c r="BI86" i="3"/>
  <c r="BH86" i="3"/>
  <c r="BG86" i="3"/>
  <c r="BF86" i="3"/>
  <c r="T86" i="3"/>
  <c r="R86" i="3"/>
  <c r="P86" i="3"/>
  <c r="BI84" i="3"/>
  <c r="BH84" i="3"/>
  <c r="BG84" i="3"/>
  <c r="BF84" i="3"/>
  <c r="T84" i="3"/>
  <c r="R84" i="3"/>
  <c r="P84" i="3"/>
  <c r="BI82" i="3"/>
  <c r="BH82" i="3"/>
  <c r="BG82" i="3"/>
  <c r="BF82" i="3"/>
  <c r="T82" i="3"/>
  <c r="R82" i="3"/>
  <c r="P82" i="3"/>
  <c r="J77" i="3"/>
  <c r="J76" i="3"/>
  <c r="F76" i="3"/>
  <c r="F74" i="3"/>
  <c r="E72" i="3"/>
  <c r="J55" i="3"/>
  <c r="J54" i="3"/>
  <c r="F54" i="3"/>
  <c r="F52" i="3"/>
  <c r="E50" i="3"/>
  <c r="J18" i="3"/>
  <c r="F55" i="3"/>
  <c r="J17" i="3"/>
  <c r="J12" i="3"/>
  <c r="J74" i="3" s="1"/>
  <c r="E7" i="3"/>
  <c r="E70" i="3" s="1"/>
  <c r="J37" i="2"/>
  <c r="J36" i="2"/>
  <c r="AY55" i="1" s="1"/>
  <c r="J35" i="2"/>
  <c r="AX55" i="1" s="1"/>
  <c r="BI361" i="2"/>
  <c r="BH361" i="2"/>
  <c r="BG361" i="2"/>
  <c r="BF361" i="2"/>
  <c r="T361" i="2"/>
  <c r="R361" i="2"/>
  <c r="P361" i="2"/>
  <c r="BI359" i="2"/>
  <c r="BH359" i="2"/>
  <c r="BG359" i="2"/>
  <c r="BF359" i="2"/>
  <c r="T359" i="2"/>
  <c r="R359" i="2"/>
  <c r="P359" i="2"/>
  <c r="BI357" i="2"/>
  <c r="BH357" i="2"/>
  <c r="BG357" i="2"/>
  <c r="BF357" i="2"/>
  <c r="T357" i="2"/>
  <c r="R357" i="2"/>
  <c r="P357" i="2"/>
  <c r="BI355" i="2"/>
  <c r="BH355" i="2"/>
  <c r="BG355" i="2"/>
  <c r="BF355" i="2"/>
  <c r="T355" i="2"/>
  <c r="R355" i="2"/>
  <c r="P355" i="2"/>
  <c r="BI347" i="2"/>
  <c r="BH347" i="2"/>
  <c r="BG347" i="2"/>
  <c r="BF347" i="2"/>
  <c r="T347" i="2"/>
  <c r="R347" i="2"/>
  <c r="P347" i="2"/>
  <c r="BI344" i="2"/>
  <c r="BH344" i="2"/>
  <c r="BG344" i="2"/>
  <c r="BF344" i="2"/>
  <c r="T344" i="2"/>
  <c r="R344" i="2"/>
  <c r="P344" i="2"/>
  <c r="BI341" i="2"/>
  <c r="BH341" i="2"/>
  <c r="BG341" i="2"/>
  <c r="BF341" i="2"/>
  <c r="T341" i="2"/>
  <c r="R341" i="2"/>
  <c r="P341" i="2"/>
  <c r="BI338" i="2"/>
  <c r="BH338" i="2"/>
  <c r="BG338" i="2"/>
  <c r="BF338" i="2"/>
  <c r="T338" i="2"/>
  <c r="R338" i="2"/>
  <c r="P338" i="2"/>
  <c r="BI334" i="2"/>
  <c r="BH334" i="2"/>
  <c r="BG334" i="2"/>
  <c r="BF334" i="2"/>
  <c r="T334" i="2"/>
  <c r="R334" i="2"/>
  <c r="P334" i="2"/>
  <c r="BI331" i="2"/>
  <c r="BH331" i="2"/>
  <c r="BG331" i="2"/>
  <c r="BF331" i="2"/>
  <c r="T331" i="2"/>
  <c r="R331" i="2"/>
  <c r="P331" i="2"/>
  <c r="BI328" i="2"/>
  <c r="BH328" i="2"/>
  <c r="BG328" i="2"/>
  <c r="BF328" i="2"/>
  <c r="T328" i="2"/>
  <c r="R328" i="2"/>
  <c r="P328" i="2"/>
  <c r="BI325" i="2"/>
  <c r="BH325" i="2"/>
  <c r="BG325" i="2"/>
  <c r="BF325" i="2"/>
  <c r="T325" i="2"/>
  <c r="R325" i="2"/>
  <c r="P325" i="2"/>
  <c r="BI322" i="2"/>
  <c r="BH322" i="2"/>
  <c r="BG322" i="2"/>
  <c r="BF322" i="2"/>
  <c r="T322" i="2"/>
  <c r="R322" i="2"/>
  <c r="P322" i="2"/>
  <c r="BI319" i="2"/>
  <c r="BH319" i="2"/>
  <c r="BG319" i="2"/>
  <c r="BF319" i="2"/>
  <c r="T319" i="2"/>
  <c r="R319" i="2"/>
  <c r="P319" i="2"/>
  <c r="BI316" i="2"/>
  <c r="BH316" i="2"/>
  <c r="BG316" i="2"/>
  <c r="BF316" i="2"/>
  <c r="T316" i="2"/>
  <c r="R316" i="2"/>
  <c r="P316" i="2"/>
  <c r="BI313" i="2"/>
  <c r="BH313" i="2"/>
  <c r="BG313" i="2"/>
  <c r="BF313" i="2"/>
  <c r="T313" i="2"/>
  <c r="R313" i="2"/>
  <c r="P313" i="2"/>
  <c r="BI311" i="2"/>
  <c r="BH311" i="2"/>
  <c r="BG311" i="2"/>
  <c r="BF311" i="2"/>
  <c r="T311" i="2"/>
  <c r="R311" i="2"/>
  <c r="P311" i="2"/>
  <c r="BI308" i="2"/>
  <c r="BH308" i="2"/>
  <c r="BG308" i="2"/>
  <c r="BF308" i="2"/>
  <c r="T308" i="2"/>
  <c r="R308" i="2"/>
  <c r="P308" i="2"/>
  <c r="BI305" i="2"/>
  <c r="BH305" i="2"/>
  <c r="BG305" i="2"/>
  <c r="BF305" i="2"/>
  <c r="T305" i="2"/>
  <c r="R305" i="2"/>
  <c r="P305" i="2"/>
  <c r="BI302" i="2"/>
  <c r="BH302" i="2"/>
  <c r="BG302" i="2"/>
  <c r="BF302" i="2"/>
  <c r="T302" i="2"/>
  <c r="R302" i="2"/>
  <c r="P302" i="2"/>
  <c r="BI300" i="2"/>
  <c r="BH300" i="2"/>
  <c r="BG300" i="2"/>
  <c r="BF300" i="2"/>
  <c r="T300" i="2"/>
  <c r="R300" i="2"/>
  <c r="P300" i="2"/>
  <c r="BI297" i="2"/>
  <c r="BH297" i="2"/>
  <c r="BG297" i="2"/>
  <c r="BF297" i="2"/>
  <c r="T297" i="2"/>
  <c r="R297" i="2"/>
  <c r="P297" i="2"/>
  <c r="BI295" i="2"/>
  <c r="BH295" i="2"/>
  <c r="BG295" i="2"/>
  <c r="BF295" i="2"/>
  <c r="T295" i="2"/>
  <c r="R295" i="2"/>
  <c r="P295" i="2"/>
  <c r="BI292" i="2"/>
  <c r="BH292" i="2"/>
  <c r="BG292" i="2"/>
  <c r="BF292" i="2"/>
  <c r="T292" i="2"/>
  <c r="R292" i="2"/>
  <c r="P292" i="2"/>
  <c r="BI289" i="2"/>
  <c r="BH289" i="2"/>
  <c r="BG289" i="2"/>
  <c r="BF289" i="2"/>
  <c r="T289" i="2"/>
  <c r="R289" i="2"/>
  <c r="P289" i="2"/>
  <c r="BI288" i="2"/>
  <c r="BH288" i="2"/>
  <c r="BG288" i="2"/>
  <c r="BF288" i="2"/>
  <c r="T288" i="2"/>
  <c r="R288" i="2"/>
  <c r="P288" i="2"/>
  <c r="BI285" i="2"/>
  <c r="BH285" i="2"/>
  <c r="BG285" i="2"/>
  <c r="BF285" i="2"/>
  <c r="T285" i="2"/>
  <c r="R285" i="2"/>
  <c r="P285" i="2"/>
  <c r="BI283" i="2"/>
  <c r="BH283" i="2"/>
  <c r="BG283" i="2"/>
  <c r="BF283" i="2"/>
  <c r="T283" i="2"/>
  <c r="R283" i="2"/>
  <c r="P283" i="2"/>
  <c r="BI282" i="2"/>
  <c r="BH282" i="2"/>
  <c r="BG282" i="2"/>
  <c r="BF282" i="2"/>
  <c r="T282" i="2"/>
  <c r="R282" i="2"/>
  <c r="P282" i="2"/>
  <c r="BI279" i="2"/>
  <c r="BH279" i="2"/>
  <c r="BG279" i="2"/>
  <c r="BF279" i="2"/>
  <c r="T279" i="2"/>
  <c r="R279" i="2"/>
  <c r="P279" i="2"/>
  <c r="BI276" i="2"/>
  <c r="BH276" i="2"/>
  <c r="BG276" i="2"/>
  <c r="BF276" i="2"/>
  <c r="T276" i="2"/>
  <c r="R276" i="2"/>
  <c r="P276" i="2"/>
  <c r="BI274" i="2"/>
  <c r="BH274" i="2"/>
  <c r="BG274" i="2"/>
  <c r="BF274" i="2"/>
  <c r="T274" i="2"/>
  <c r="R274" i="2"/>
  <c r="P274" i="2"/>
  <c r="BI271" i="2"/>
  <c r="BH271" i="2"/>
  <c r="BG271" i="2"/>
  <c r="BF271" i="2"/>
  <c r="T271" i="2"/>
  <c r="R271" i="2"/>
  <c r="P271" i="2"/>
  <c r="BI268" i="2"/>
  <c r="BH268" i="2"/>
  <c r="BG268" i="2"/>
  <c r="BF268" i="2"/>
  <c r="T268" i="2"/>
  <c r="R268" i="2"/>
  <c r="P268" i="2"/>
  <c r="BI265" i="2"/>
  <c r="BH265" i="2"/>
  <c r="BG265" i="2"/>
  <c r="BF265" i="2"/>
  <c r="T265" i="2"/>
  <c r="R265" i="2"/>
  <c r="P265" i="2"/>
  <c r="BI262" i="2"/>
  <c r="BH262" i="2"/>
  <c r="BG262" i="2"/>
  <c r="BF262" i="2"/>
  <c r="T262" i="2"/>
  <c r="R262" i="2"/>
  <c r="P262" i="2"/>
  <c r="BI260" i="2"/>
  <c r="BH260" i="2"/>
  <c r="BG260" i="2"/>
  <c r="BF260" i="2"/>
  <c r="T260" i="2"/>
  <c r="R260" i="2"/>
  <c r="P260" i="2"/>
  <c r="BI258" i="2"/>
  <c r="BH258" i="2"/>
  <c r="BG258" i="2"/>
  <c r="BF258" i="2"/>
  <c r="T258" i="2"/>
  <c r="R258" i="2"/>
  <c r="P258" i="2"/>
  <c r="BI255" i="2"/>
  <c r="BH255" i="2"/>
  <c r="BG255" i="2"/>
  <c r="BF255" i="2"/>
  <c r="T255" i="2"/>
  <c r="R255" i="2"/>
  <c r="P255" i="2"/>
  <c r="BI252" i="2"/>
  <c r="BH252" i="2"/>
  <c r="BG252" i="2"/>
  <c r="BF252" i="2"/>
  <c r="T252" i="2"/>
  <c r="R252" i="2"/>
  <c r="P252" i="2"/>
  <c r="BI249" i="2"/>
  <c r="BH249" i="2"/>
  <c r="BG249" i="2"/>
  <c r="BF249" i="2"/>
  <c r="T249" i="2"/>
  <c r="R249" i="2"/>
  <c r="P249" i="2"/>
  <c r="BI246" i="2"/>
  <c r="BH246" i="2"/>
  <c r="BG246" i="2"/>
  <c r="BF246" i="2"/>
  <c r="T246" i="2"/>
  <c r="R246" i="2"/>
  <c r="P246" i="2"/>
  <c r="BI243" i="2"/>
  <c r="BH243" i="2"/>
  <c r="BG243" i="2"/>
  <c r="BF243" i="2"/>
  <c r="T243" i="2"/>
  <c r="R243" i="2"/>
  <c r="P243" i="2"/>
  <c r="BI241" i="2"/>
  <c r="BH241" i="2"/>
  <c r="BG241" i="2"/>
  <c r="BF241" i="2"/>
  <c r="T241" i="2"/>
  <c r="R241" i="2"/>
  <c r="P241" i="2"/>
  <c r="BI238" i="2"/>
  <c r="BH238" i="2"/>
  <c r="BG238" i="2"/>
  <c r="BF238" i="2"/>
  <c r="T238" i="2"/>
  <c r="R238" i="2"/>
  <c r="P238" i="2"/>
  <c r="BI235" i="2"/>
  <c r="BH235" i="2"/>
  <c r="BG235" i="2"/>
  <c r="BF235" i="2"/>
  <c r="T235" i="2"/>
  <c r="R235" i="2"/>
  <c r="P235" i="2"/>
  <c r="BI233" i="2"/>
  <c r="BH233" i="2"/>
  <c r="BG233" i="2"/>
  <c r="BF233" i="2"/>
  <c r="T233" i="2"/>
  <c r="R233" i="2"/>
  <c r="P233" i="2"/>
  <c r="BI231" i="2"/>
  <c r="BH231" i="2"/>
  <c r="BG231" i="2"/>
  <c r="BF231" i="2"/>
  <c r="T231" i="2"/>
  <c r="R231" i="2"/>
  <c r="P231" i="2"/>
  <c r="BI229" i="2"/>
  <c r="BH229" i="2"/>
  <c r="BG229" i="2"/>
  <c r="BF229" i="2"/>
  <c r="T229" i="2"/>
  <c r="R229" i="2"/>
  <c r="P229" i="2"/>
  <c r="BI226" i="2"/>
  <c r="BH226" i="2"/>
  <c r="BG226" i="2"/>
  <c r="BF226" i="2"/>
  <c r="T226" i="2"/>
  <c r="R226" i="2"/>
  <c r="P226" i="2"/>
  <c r="BI224" i="2"/>
  <c r="BH224" i="2"/>
  <c r="BG224" i="2"/>
  <c r="BF224" i="2"/>
  <c r="T224" i="2"/>
  <c r="R224" i="2"/>
  <c r="P224" i="2"/>
  <c r="BI222" i="2"/>
  <c r="BH222" i="2"/>
  <c r="BG222" i="2"/>
  <c r="BF222" i="2"/>
  <c r="T222" i="2"/>
  <c r="R222" i="2"/>
  <c r="P222" i="2"/>
  <c r="BI219" i="2"/>
  <c r="BH219" i="2"/>
  <c r="BG219" i="2"/>
  <c r="BF219" i="2"/>
  <c r="T219" i="2"/>
  <c r="R219" i="2"/>
  <c r="P219" i="2"/>
  <c r="BI218" i="2"/>
  <c r="BH218" i="2"/>
  <c r="BG218" i="2"/>
  <c r="BF218" i="2"/>
  <c r="T218" i="2"/>
  <c r="R218" i="2"/>
  <c r="P218" i="2"/>
  <c r="BI216" i="2"/>
  <c r="BH216" i="2"/>
  <c r="BG216" i="2"/>
  <c r="BF216" i="2"/>
  <c r="T216" i="2"/>
  <c r="R216" i="2"/>
  <c r="P216" i="2"/>
  <c r="BI214" i="2"/>
  <c r="BH214" i="2"/>
  <c r="BG214" i="2"/>
  <c r="BF214" i="2"/>
  <c r="T214" i="2"/>
  <c r="R214" i="2"/>
  <c r="P214" i="2"/>
  <c r="BI212" i="2"/>
  <c r="BH212" i="2"/>
  <c r="BG212" i="2"/>
  <c r="BF212" i="2"/>
  <c r="T212" i="2"/>
  <c r="R212" i="2"/>
  <c r="P212" i="2"/>
  <c r="BI211" i="2"/>
  <c r="BH211" i="2"/>
  <c r="BG211" i="2"/>
  <c r="BF211" i="2"/>
  <c r="T211" i="2"/>
  <c r="R211" i="2"/>
  <c r="P211" i="2"/>
  <c r="BI209" i="2"/>
  <c r="BH209" i="2"/>
  <c r="BG209" i="2"/>
  <c r="BF209" i="2"/>
  <c r="T209" i="2"/>
  <c r="R209" i="2"/>
  <c r="P209" i="2"/>
  <c r="BI207" i="2"/>
  <c r="BH207" i="2"/>
  <c r="BG207" i="2"/>
  <c r="BF207" i="2"/>
  <c r="T207" i="2"/>
  <c r="R207" i="2"/>
  <c r="P207" i="2"/>
  <c r="BI205" i="2"/>
  <c r="BH205" i="2"/>
  <c r="BG205" i="2"/>
  <c r="BF205" i="2"/>
  <c r="T205" i="2"/>
  <c r="R205" i="2"/>
  <c r="P205" i="2"/>
  <c r="BI203" i="2"/>
  <c r="BH203" i="2"/>
  <c r="BG203" i="2"/>
  <c r="BF203" i="2"/>
  <c r="T203" i="2"/>
  <c r="R203" i="2"/>
  <c r="P203" i="2"/>
  <c r="BI200" i="2"/>
  <c r="BH200" i="2"/>
  <c r="BG200" i="2"/>
  <c r="BF200" i="2"/>
  <c r="T200" i="2"/>
  <c r="R200" i="2"/>
  <c r="P200" i="2"/>
  <c r="BI198" i="2"/>
  <c r="BH198" i="2"/>
  <c r="BG198" i="2"/>
  <c r="BF198" i="2"/>
  <c r="T198" i="2"/>
  <c r="R198" i="2"/>
  <c r="P198" i="2"/>
  <c r="BI195" i="2"/>
  <c r="BH195" i="2"/>
  <c r="BG195" i="2"/>
  <c r="BF195" i="2"/>
  <c r="T195" i="2"/>
  <c r="R195" i="2"/>
  <c r="P195" i="2"/>
  <c r="BI192" i="2"/>
  <c r="BH192" i="2"/>
  <c r="BG192" i="2"/>
  <c r="BF192" i="2"/>
  <c r="T192" i="2"/>
  <c r="R192" i="2"/>
  <c r="P192" i="2"/>
  <c r="BI190" i="2"/>
  <c r="BH190" i="2"/>
  <c r="BG190" i="2"/>
  <c r="BF190" i="2"/>
  <c r="T190" i="2"/>
  <c r="R190" i="2"/>
  <c r="P190" i="2"/>
  <c r="BI187" i="2"/>
  <c r="BH187" i="2"/>
  <c r="BG187" i="2"/>
  <c r="BF187" i="2"/>
  <c r="T187" i="2"/>
  <c r="R187" i="2"/>
  <c r="P187" i="2"/>
  <c r="BI185" i="2"/>
  <c r="BH185" i="2"/>
  <c r="BG185" i="2"/>
  <c r="BF185" i="2"/>
  <c r="T185" i="2"/>
  <c r="R185" i="2"/>
  <c r="P185" i="2"/>
  <c r="BI181" i="2"/>
  <c r="BH181" i="2"/>
  <c r="BG181" i="2"/>
  <c r="BF181" i="2"/>
  <c r="T181" i="2"/>
  <c r="R181" i="2"/>
  <c r="P181" i="2"/>
  <c r="BI178" i="2"/>
  <c r="BH178" i="2"/>
  <c r="BG178" i="2"/>
  <c r="BF178" i="2"/>
  <c r="T178" i="2"/>
  <c r="R178" i="2"/>
  <c r="P178" i="2"/>
  <c r="BI176" i="2"/>
  <c r="BH176" i="2"/>
  <c r="BG176" i="2"/>
  <c r="BF176" i="2"/>
  <c r="T176" i="2"/>
  <c r="R176" i="2"/>
  <c r="P176" i="2"/>
  <c r="BI173" i="2"/>
  <c r="BH173" i="2"/>
  <c r="BG173" i="2"/>
  <c r="BF173" i="2"/>
  <c r="T173" i="2"/>
  <c r="R173" i="2"/>
  <c r="P173" i="2"/>
  <c r="BI168" i="2"/>
  <c r="BH168" i="2"/>
  <c r="BG168" i="2"/>
  <c r="BF168" i="2"/>
  <c r="T168" i="2"/>
  <c r="R168" i="2"/>
  <c r="P168" i="2"/>
  <c r="BI165" i="2"/>
  <c r="BH165" i="2"/>
  <c r="BG165" i="2"/>
  <c r="BF165" i="2"/>
  <c r="T165" i="2"/>
  <c r="R165" i="2"/>
  <c r="P165" i="2"/>
  <c r="BI163" i="2"/>
  <c r="BH163" i="2"/>
  <c r="BG163" i="2"/>
  <c r="BF163" i="2"/>
  <c r="T163" i="2"/>
  <c r="R163" i="2"/>
  <c r="P163" i="2"/>
  <c r="BI160" i="2"/>
  <c r="BH160" i="2"/>
  <c r="BG160" i="2"/>
  <c r="BF160" i="2"/>
  <c r="T160" i="2"/>
  <c r="R160" i="2"/>
  <c r="P160" i="2"/>
  <c r="BI158" i="2"/>
  <c r="BH158" i="2"/>
  <c r="BG158" i="2"/>
  <c r="BF158" i="2"/>
  <c r="T158" i="2"/>
  <c r="R158" i="2"/>
  <c r="P158" i="2"/>
  <c r="BI156" i="2"/>
  <c r="BH156" i="2"/>
  <c r="BG156" i="2"/>
  <c r="BF156" i="2"/>
  <c r="T156" i="2"/>
  <c r="R156" i="2"/>
  <c r="P156" i="2"/>
  <c r="BI154" i="2"/>
  <c r="BH154" i="2"/>
  <c r="BG154" i="2"/>
  <c r="BF154" i="2"/>
  <c r="T154" i="2"/>
  <c r="R154" i="2"/>
  <c r="P154" i="2"/>
  <c r="BI153" i="2"/>
  <c r="BH153" i="2"/>
  <c r="BG153" i="2"/>
  <c r="BF153" i="2"/>
  <c r="T153" i="2"/>
  <c r="R153" i="2"/>
  <c r="P153" i="2"/>
  <c r="BI152" i="2"/>
  <c r="BH152" i="2"/>
  <c r="BG152" i="2"/>
  <c r="BF152" i="2"/>
  <c r="T152" i="2"/>
  <c r="R152" i="2"/>
  <c r="P152" i="2"/>
  <c r="BI149" i="2"/>
  <c r="BH149" i="2"/>
  <c r="BG149" i="2"/>
  <c r="BF149" i="2"/>
  <c r="T149" i="2"/>
  <c r="R149" i="2"/>
  <c r="P149" i="2"/>
  <c r="BI146" i="2"/>
  <c r="BH146" i="2"/>
  <c r="BG146" i="2"/>
  <c r="BF146" i="2"/>
  <c r="T146" i="2"/>
  <c r="R146" i="2"/>
  <c r="P146" i="2"/>
  <c r="BI143" i="2"/>
  <c r="BH143" i="2"/>
  <c r="BG143" i="2"/>
  <c r="BF143" i="2"/>
  <c r="T143" i="2"/>
  <c r="R143" i="2"/>
  <c r="P143" i="2"/>
  <c r="BI140" i="2"/>
  <c r="BH140" i="2"/>
  <c r="BG140" i="2"/>
  <c r="BF140" i="2"/>
  <c r="T140" i="2"/>
  <c r="R140" i="2"/>
  <c r="P140" i="2"/>
  <c r="BI139" i="2"/>
  <c r="BH139" i="2"/>
  <c r="BG139" i="2"/>
  <c r="BF139" i="2"/>
  <c r="T139" i="2"/>
  <c r="R139" i="2"/>
  <c r="P139" i="2"/>
  <c r="BI136" i="2"/>
  <c r="BH136" i="2"/>
  <c r="BG136" i="2"/>
  <c r="BF136" i="2"/>
  <c r="T136" i="2"/>
  <c r="R136" i="2"/>
  <c r="P136" i="2"/>
  <c r="BI124" i="2"/>
  <c r="BH124" i="2"/>
  <c r="BG124" i="2"/>
  <c r="BF124" i="2"/>
  <c r="T124" i="2"/>
  <c r="R124" i="2"/>
  <c r="P124" i="2"/>
  <c r="BI118" i="2"/>
  <c r="BH118" i="2"/>
  <c r="BG118" i="2"/>
  <c r="BF118" i="2"/>
  <c r="T118" i="2"/>
  <c r="R118" i="2"/>
  <c r="P118" i="2"/>
  <c r="BI115" i="2"/>
  <c r="BH115" i="2"/>
  <c r="BG115" i="2"/>
  <c r="BF115" i="2"/>
  <c r="T115" i="2"/>
  <c r="R115" i="2"/>
  <c r="P115" i="2"/>
  <c r="BI112" i="2"/>
  <c r="BH112" i="2"/>
  <c r="BG112" i="2"/>
  <c r="BF112" i="2"/>
  <c r="T112" i="2"/>
  <c r="R112" i="2"/>
  <c r="P112" i="2"/>
  <c r="BI108" i="2"/>
  <c r="BH108" i="2"/>
  <c r="BG108" i="2"/>
  <c r="BF108" i="2"/>
  <c r="T108" i="2"/>
  <c r="R108" i="2"/>
  <c r="P108" i="2"/>
  <c r="BI93" i="2"/>
  <c r="BH93" i="2"/>
  <c r="BG93" i="2"/>
  <c r="BF93" i="2"/>
  <c r="T93" i="2"/>
  <c r="R93" i="2"/>
  <c r="P93" i="2"/>
  <c r="J87" i="2"/>
  <c r="J86" i="2"/>
  <c r="F86" i="2"/>
  <c r="F84" i="2"/>
  <c r="E82" i="2"/>
  <c r="J55" i="2"/>
  <c r="J54" i="2"/>
  <c r="F54" i="2"/>
  <c r="F52" i="2"/>
  <c r="E50" i="2"/>
  <c r="J18" i="2"/>
  <c r="E18" i="2"/>
  <c r="J17" i="2"/>
  <c r="J12" i="2"/>
  <c r="J84" i="2" s="1"/>
  <c r="E7" i="2"/>
  <c r="E80" i="2" s="1"/>
  <c r="L50" i="1"/>
  <c r="AM50" i="1"/>
  <c r="AM49" i="1"/>
  <c r="L49" i="1"/>
  <c r="L47" i="1"/>
  <c r="L45" i="1"/>
  <c r="L44" i="1"/>
  <c r="BK282" i="2"/>
  <c r="BK200" i="2"/>
  <c r="BK118" i="2"/>
  <c r="J289" i="2"/>
  <c r="J211" i="2"/>
  <c r="BK86" i="3"/>
  <c r="BK192" i="2"/>
  <c r="BK218" i="2"/>
  <c r="BK313" i="2"/>
  <c r="J139" i="2"/>
  <c r="J235" i="2"/>
  <c r="J86" i="3"/>
  <c r="BK283" i="2"/>
  <c r="BK163" i="2"/>
  <c r="J205" i="2"/>
  <c r="J165" i="2"/>
  <c r="J216" i="2"/>
  <c r="J357" i="2"/>
  <c r="J152" i="2"/>
  <c r="BK211" i="2"/>
  <c r="BK265" i="2"/>
  <c r="J143" i="2"/>
  <c r="J243" i="2"/>
  <c r="BK302" i="2"/>
  <c r="BK205" i="2"/>
  <c r="J192" i="2"/>
  <c r="J292" i="2"/>
  <c r="J355" i="2"/>
  <c r="J274" i="2"/>
  <c r="BK325" i="2"/>
  <c r="BK168" i="2"/>
  <c r="J124" i="2"/>
  <c r="J260" i="2"/>
  <c r="BK115" i="2"/>
  <c r="BK316" i="2"/>
  <c r="J295" i="2"/>
  <c r="J140" i="2"/>
  <c r="BK173" i="2"/>
  <c r="BK153" i="2"/>
  <c r="J187" i="2"/>
  <c r="BK288" i="2"/>
  <c r="J154" i="2"/>
  <c r="BK216" i="2"/>
  <c r="BK328" i="2"/>
  <c r="BK195" i="2"/>
  <c r="J224" i="2"/>
  <c r="BK136" i="2"/>
  <c r="BK322" i="2"/>
  <c r="J163" i="2"/>
  <c r="BK235" i="2"/>
  <c r="J153" i="2"/>
  <c r="J246" i="2"/>
  <c r="J92" i="3"/>
  <c r="J282" i="2"/>
  <c r="J238" i="2"/>
  <c r="BK311" i="2"/>
  <c r="BK319" i="2"/>
  <c r="BK158" i="2"/>
  <c r="BK271" i="2"/>
  <c r="BK190" i="2"/>
  <c r="BK243" i="2"/>
  <c r="BK276" i="2"/>
  <c r="BK90" i="3"/>
  <c r="BK165" i="2"/>
  <c r="J198" i="2"/>
  <c r="BK108" i="2"/>
  <c r="BK94" i="3"/>
  <c r="BK214" i="2"/>
  <c r="J283" i="2"/>
  <c r="J156" i="2"/>
  <c r="J195" i="2"/>
  <c r="J88" i="3"/>
  <c r="J231" i="2"/>
  <c r="BK224" i="2"/>
  <c r="J185" i="2"/>
  <c r="BK344" i="2"/>
  <c r="BK229" i="2"/>
  <c r="BK262" i="2"/>
  <c r="J334" i="2"/>
  <c r="J136" i="2"/>
  <c r="J200" i="2"/>
  <c r="BK156" i="2"/>
  <c r="J249" i="2"/>
  <c r="BK295" i="2"/>
  <c r="BK260" i="2"/>
  <c r="BK92" i="3"/>
  <c r="J149" i="2"/>
  <c r="BK112" i="2"/>
  <c r="BK255" i="2"/>
  <c r="BK149" i="2"/>
  <c r="J319" i="2"/>
  <c r="J302" i="2"/>
  <c r="J322" i="2"/>
  <c r="BK258" i="2"/>
  <c r="J276" i="2"/>
  <c r="J265" i="2"/>
  <c r="J308" i="2"/>
  <c r="J341" i="2"/>
  <c r="BK187" i="2"/>
  <c r="J178" i="2"/>
  <c r="BK124" i="2"/>
  <c r="BK279" i="2"/>
  <c r="J338" i="2"/>
  <c r="J305" i="2"/>
  <c r="J96" i="3"/>
  <c r="J268" i="2"/>
  <c r="J160" i="2"/>
  <c r="BK181" i="2"/>
  <c r="J344" i="2"/>
  <c r="BK252" i="2"/>
  <c r="J229" i="2"/>
  <c r="J219" i="2"/>
  <c r="BK338" i="2"/>
  <c r="J313" i="2"/>
  <c r="BK334" i="2"/>
  <c r="BK93" i="2"/>
  <c r="J190" i="2"/>
  <c r="BK274" i="2"/>
  <c r="BK308" i="2"/>
  <c r="J279" i="2"/>
  <c r="BK178" i="2"/>
  <c r="J203" i="2"/>
  <c r="J252" i="2"/>
  <c r="BK341" i="2"/>
  <c r="J288" i="2"/>
  <c r="J112" i="2"/>
  <c r="J209" i="2"/>
  <c r="BK249" i="2"/>
  <c r="BK96" i="3"/>
  <c r="J207" i="2"/>
  <c r="BK355" i="2"/>
  <c r="AS54" i="1"/>
  <c r="BK198" i="2"/>
  <c r="BK203" i="2"/>
  <c r="BK285" i="2"/>
  <c r="BK82" i="3"/>
  <c r="BK238" i="2"/>
  <c r="J255" i="2"/>
  <c r="BK246" i="2"/>
  <c r="J262" i="2"/>
  <c r="BK212" i="2"/>
  <c r="J90" i="3"/>
  <c r="BK209" i="2"/>
  <c r="BK143" i="2"/>
  <c r="BK361" i="2"/>
  <c r="J285" i="2"/>
  <c r="J158" i="2"/>
  <c r="J176" i="2"/>
  <c r="BK185" i="2"/>
  <c r="BK359" i="2"/>
  <c r="BK305" i="2"/>
  <c r="BK219" i="2"/>
  <c r="BK139" i="2"/>
  <c r="J325" i="2"/>
  <c r="J226" i="2"/>
  <c r="J331" i="2"/>
  <c r="BK154" i="2"/>
  <c r="BK231" i="2"/>
  <c r="J181" i="2"/>
  <c r="BK289" i="2"/>
  <c r="BK292" i="2"/>
  <c r="J212" i="2"/>
  <c r="J297" i="2"/>
  <c r="J218" i="2"/>
  <c r="J108" i="2"/>
  <c r="BK233" i="2"/>
  <c r="J316" i="2"/>
  <c r="BK160" i="2"/>
  <c r="BK152" i="2"/>
  <c r="J359" i="2"/>
  <c r="BK226" i="2"/>
  <c r="BK176" i="2"/>
  <c r="J84" i="3"/>
  <c r="J258" i="2"/>
  <c r="J347" i="2"/>
  <c r="J361" i="2"/>
  <c r="J118" i="2"/>
  <c r="J115" i="2"/>
  <c r="BK140" i="2"/>
  <c r="J168" i="2"/>
  <c r="BK222" i="2"/>
  <c r="BK84" i="3"/>
  <c r="J214" i="2"/>
  <c r="BK207" i="2"/>
  <c r="BK88" i="3"/>
  <c r="BK331" i="2"/>
  <c r="BK300" i="2"/>
  <c r="J82" i="3"/>
  <c r="J328" i="2"/>
  <c r="BK146" i="2"/>
  <c r="J233" i="2"/>
  <c r="BK241" i="2"/>
  <c r="J271" i="2"/>
  <c r="BK357" i="2"/>
  <c r="J173" i="2"/>
  <c r="J300" i="2"/>
  <c r="J94" i="3"/>
  <c r="J222" i="2"/>
  <c r="J241" i="2"/>
  <c r="BK297" i="2"/>
  <c r="J146" i="2"/>
  <c r="BK347" i="2"/>
  <c r="J311" i="2"/>
  <c r="BK268" i="2"/>
  <c r="J237" i="2" l="1"/>
  <c r="J135" i="2"/>
  <c r="J107" i="2"/>
  <c r="J64" i="2" s="1"/>
  <c r="J63" i="2"/>
  <c r="J123" i="2"/>
  <c r="J66" i="2" s="1"/>
  <c r="T96" i="2"/>
  <c r="R96" i="2"/>
  <c r="P96" i="2"/>
  <c r="BK96" i="2"/>
  <c r="J96" i="2" s="1"/>
  <c r="J62" i="2" s="1"/>
  <c r="P92" i="2"/>
  <c r="BK107" i="2"/>
  <c r="T107" i="2"/>
  <c r="T135" i="2"/>
  <c r="T92" i="2"/>
  <c r="R107" i="2"/>
  <c r="T123" i="2"/>
  <c r="T122" i="2" s="1"/>
  <c r="T354" i="2"/>
  <c r="R92" i="2"/>
  <c r="BK123" i="2"/>
  <c r="BK354" i="2"/>
  <c r="J354" i="2" s="1"/>
  <c r="J70" i="2" s="1"/>
  <c r="BK92" i="2"/>
  <c r="P107" i="2"/>
  <c r="P123" i="2"/>
  <c r="P122" i="2" s="1"/>
  <c r="R354" i="2"/>
  <c r="BK237" i="2"/>
  <c r="P135" i="2"/>
  <c r="R123" i="2"/>
  <c r="R122" i="2" s="1"/>
  <c r="R237" i="2"/>
  <c r="R135" i="2"/>
  <c r="P237" i="2"/>
  <c r="T237" i="2"/>
  <c r="BK81" i="3"/>
  <c r="BK80" i="3" s="1"/>
  <c r="J80" i="3" s="1"/>
  <c r="R81" i="3"/>
  <c r="R80" i="3"/>
  <c r="BK135" i="2"/>
  <c r="P354" i="2"/>
  <c r="P81" i="3"/>
  <c r="P80" i="3" s="1"/>
  <c r="AU56" i="1" s="1"/>
  <c r="T81" i="3"/>
  <c r="T80" i="3" s="1"/>
  <c r="J52" i="3"/>
  <c r="BE84" i="3"/>
  <c r="BE86" i="3"/>
  <c r="E48" i="3"/>
  <c r="BE96" i="3"/>
  <c r="F77" i="3"/>
  <c r="BE92" i="3"/>
  <c r="BE82" i="3"/>
  <c r="BE88" i="3"/>
  <c r="BE90" i="3"/>
  <c r="BE94" i="3"/>
  <c r="BE176" i="2"/>
  <c r="BE219" i="2"/>
  <c r="BE238" i="2"/>
  <c r="BE268" i="2"/>
  <c r="BE308" i="2"/>
  <c r="BE173" i="2"/>
  <c r="BE226" i="2"/>
  <c r="BE297" i="2"/>
  <c r="BE313" i="2"/>
  <c r="E48" i="2"/>
  <c r="BE124" i="2"/>
  <c r="BE136" i="2"/>
  <c r="BE154" i="2"/>
  <c r="BE165" i="2"/>
  <c r="BE265" i="2"/>
  <c r="BE146" i="2"/>
  <c r="BE185" i="2"/>
  <c r="BE289" i="2"/>
  <c r="BE311" i="2"/>
  <c r="BE316" i="2"/>
  <c r="BE331" i="2"/>
  <c r="BE108" i="2"/>
  <c r="BE152" i="2"/>
  <c r="BE158" i="2"/>
  <c r="BE241" i="2"/>
  <c r="BE249" i="2"/>
  <c r="BE341" i="2"/>
  <c r="BE361" i="2"/>
  <c r="BE190" i="2"/>
  <c r="BE209" i="2"/>
  <c r="BE243" i="2"/>
  <c r="BE285" i="2"/>
  <c r="BE288" i="2"/>
  <c r="BE338" i="2"/>
  <c r="BE347" i="2"/>
  <c r="J52" i="2"/>
  <c r="BE140" i="2"/>
  <c r="BE160" i="2"/>
  <c r="BE218" i="2"/>
  <c r="BE300" i="2"/>
  <c r="BE319" i="2"/>
  <c r="BE322" i="2"/>
  <c r="BE334" i="2"/>
  <c r="BE143" i="2"/>
  <c r="BE153" i="2"/>
  <c r="BE276" i="2"/>
  <c r="BE344" i="2"/>
  <c r="BE357" i="2"/>
  <c r="BE93" i="2"/>
  <c r="BE192" i="2"/>
  <c r="BE212" i="2"/>
  <c r="BE118" i="2"/>
  <c r="BE139" i="2"/>
  <c r="BE156" i="2"/>
  <c r="BE214" i="2"/>
  <c r="BE279" i="2"/>
  <c r="BE325" i="2"/>
  <c r="BE328" i="2"/>
  <c r="BE198" i="2"/>
  <c r="BE224" i="2"/>
  <c r="BE260" i="2"/>
  <c r="BE262" i="2"/>
  <c r="BE295" i="2"/>
  <c r="BE163" i="2"/>
  <c r="BE216" i="2"/>
  <c r="BE222" i="2"/>
  <c r="BE235" i="2"/>
  <c r="BE255" i="2"/>
  <c r="BE205" i="2"/>
  <c r="BE229" i="2"/>
  <c r="BE302" i="2"/>
  <c r="BE112" i="2"/>
  <c r="BE178" i="2"/>
  <c r="BE195" i="2"/>
  <c r="BE200" i="2"/>
  <c r="BE233" i="2"/>
  <c r="BE246" i="2"/>
  <c r="BE252" i="2"/>
  <c r="BE355" i="2"/>
  <c r="BE359" i="2"/>
  <c r="BE115" i="2"/>
  <c r="BE149" i="2"/>
  <c r="BE207" i="2"/>
  <c r="BE211" i="2"/>
  <c r="BE258" i="2"/>
  <c r="BE274" i="2"/>
  <c r="BE282" i="2"/>
  <c r="BE292" i="2"/>
  <c r="BE168" i="2"/>
  <c r="BE181" i="2"/>
  <c r="BE187" i="2"/>
  <c r="BE203" i="2"/>
  <c r="BE231" i="2"/>
  <c r="BE271" i="2"/>
  <c r="BE283" i="2"/>
  <c r="BE305" i="2"/>
  <c r="F34" i="3"/>
  <c r="BA56" i="1" s="1"/>
  <c r="F35" i="3"/>
  <c r="BB56" i="1" s="1"/>
  <c r="F36" i="2"/>
  <c r="BC55" i="1" s="1"/>
  <c r="F36" i="3"/>
  <c r="BC56" i="1" s="1"/>
  <c r="J34" i="2"/>
  <c r="AW55" i="1" s="1"/>
  <c r="F35" i="2"/>
  <c r="BB55" i="1" s="1"/>
  <c r="F37" i="3"/>
  <c r="BD56" i="1" s="1"/>
  <c r="J34" i="3"/>
  <c r="AW56" i="1" s="1"/>
  <c r="F34" i="2"/>
  <c r="BA55" i="1" s="1"/>
  <c r="F37" i="2"/>
  <c r="BD55" i="1" s="1"/>
  <c r="J59" i="3" l="1"/>
  <c r="AG56" i="1"/>
  <c r="J91" i="2"/>
  <c r="J60" i="2"/>
  <c r="J68" i="2"/>
  <c r="J122" i="2"/>
  <c r="BK122" i="2"/>
  <c r="T91" i="2"/>
  <c r="R91" i="2"/>
  <c r="BK91" i="2"/>
  <c r="P91" i="2"/>
  <c r="J81" i="3"/>
  <c r="J60" i="3" s="1"/>
  <c r="J30" i="3"/>
  <c r="BA54" i="1"/>
  <c r="AW54" i="1" s="1"/>
  <c r="AK30" i="1" s="1"/>
  <c r="BC54" i="1"/>
  <c r="AY54" i="1" s="1"/>
  <c r="J33" i="3"/>
  <c r="AV56" i="1" s="1"/>
  <c r="AT56" i="1" s="1"/>
  <c r="BD54" i="1"/>
  <c r="W33" i="1" s="1"/>
  <c r="F33" i="3"/>
  <c r="AZ56" i="1" s="1"/>
  <c r="BB54" i="1"/>
  <c r="W31" i="1" s="1"/>
  <c r="BK90" i="2" l="1"/>
  <c r="T90" i="2"/>
  <c r="R90" i="2"/>
  <c r="P90" i="2"/>
  <c r="AU55" i="1" s="1"/>
  <c r="AU54" i="1" s="1"/>
  <c r="J39" i="3"/>
  <c r="W30" i="1"/>
  <c r="AX54" i="1"/>
  <c r="W32" i="1"/>
  <c r="J69" i="2" l="1"/>
  <c r="J67" i="2" s="1"/>
  <c r="J65" i="2" s="1"/>
  <c r="J59" i="2" s="1"/>
  <c r="J90" i="2" s="1"/>
  <c r="AG55" i="1" l="1"/>
  <c r="W29" i="1" s="1"/>
  <c r="AK35" i="1" s="1"/>
  <c r="AK29" i="1" s="1"/>
  <c r="J30" i="2"/>
  <c r="F33" i="2" s="1"/>
  <c r="AZ55" i="1" l="1"/>
  <c r="AZ54" i="1" s="1"/>
  <c r="AV54" i="1" s="1"/>
  <c r="AT54" i="1" s="1"/>
  <c r="J39" i="2"/>
  <c r="J33" i="2" s="1"/>
  <c r="AV55" i="1" s="1"/>
  <c r="AT55" i="1" s="1"/>
  <c r="AG54" i="1"/>
  <c r="AK26" i="1" s="1"/>
</calcChain>
</file>

<file path=xl/sharedStrings.xml><?xml version="1.0" encoding="utf-8"?>
<sst xmlns="http://schemas.openxmlformats.org/spreadsheetml/2006/main" count="3099" uniqueCount="829">
  <si>
    <t>Export Komplet</t>
  </si>
  <si>
    <t>VZ</t>
  </si>
  <si>
    <t>2.0</t>
  </si>
  <si>
    <t/>
  </si>
  <si>
    <t>False</t>
  </si>
  <si>
    <t>{dc933019-7a63-487b-acc3-2e2cb7b2eaf7}</t>
  </si>
  <si>
    <t>&gt;&gt;  skryté sloupce  &lt;&lt;</t>
  </si>
  <si>
    <t>0,01</t>
  </si>
  <si>
    <t>21</t>
  </si>
  <si>
    <t>15</t>
  </si>
  <si>
    <t>REKAPITULACE STAVBY</t>
  </si>
  <si>
    <t>v ---  níže se nacházejí doplnkové a pomocné údaje k sestavám  --- v</t>
  </si>
  <si>
    <t>0,001</t>
  </si>
  <si>
    <t>Kód:</t>
  </si>
  <si>
    <t>VO-1166</t>
  </si>
  <si>
    <t>Stavba:</t>
  </si>
  <si>
    <t>Tř. 17. listopadu - výměna kabeláže a svítidel VO</t>
  </si>
  <si>
    <t>KSO:</t>
  </si>
  <si>
    <t>828 75 13</t>
  </si>
  <si>
    <t>CC-CZ:</t>
  </si>
  <si>
    <t>22249</t>
  </si>
  <si>
    <t>Místo:</t>
  </si>
  <si>
    <t>Karviná</t>
  </si>
  <si>
    <t>Datum:</t>
  </si>
  <si>
    <t>CZ-CPV:</t>
  </si>
  <si>
    <t>45231400-9</t>
  </si>
  <si>
    <t>CZ-CPA:</t>
  </si>
  <si>
    <t>42.22.22</t>
  </si>
  <si>
    <t>Zadavatel:</t>
  </si>
  <si>
    <t>IČ:</t>
  </si>
  <si>
    <t>00297534</t>
  </si>
  <si>
    <t>Statutární město Karviná</t>
  </si>
  <si>
    <t>DIČ:</t>
  </si>
  <si>
    <t>CZ00297534</t>
  </si>
  <si>
    <t>Zhotovitel:</t>
  </si>
  <si>
    <t>Projektant:</t>
  </si>
  <si>
    <t>27767931</t>
  </si>
  <si>
    <t>PTD Muchová, s.r.o.</t>
  </si>
  <si>
    <t>CZ27767931</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</si>
  <si>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</si>
  <si>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</si>
  <si>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</si>
  <si>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</si>
  <si>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</si>
  <si>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</si>
  <si>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</si>
  <si>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</si>
  <si>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</si>
  <si>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</si>
  <si>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</si>
  <si>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</si>
  <si>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</si>
  <si>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</si>
  <si>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</si>
  <si>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</si>
  <si>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</si>
  <si>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</si>
  <si>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</si>
  <si>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</si>
  <si>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</si>
  <si>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</si>
  <si>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</si>
  <si>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</si>
  <si>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</si>
  <si>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</si>
  <si>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</si>
  <si>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</si>
  <si>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</si>
  <si>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</si>
  <si>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</si>
  <si>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</si>
  <si>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</si>
  <si>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</si>
  <si>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</si>
  <si>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</si>
  <si>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</si>
  <si>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</si>
  <si>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</si>
  <si>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</si>
  <si>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</si>
  <si>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</si>
  <si>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</si>
  <si>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</si>
  <si>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ING</t>
  </si>
  <si>
    <t>1</t>
  </si>
  <si>
    <t>{f58f9e09-4c5e-4697-b15e-a16275ce51ea}</t>
  </si>
  <si>
    <t>2</t>
  </si>
  <si>
    <t>02</t>
  </si>
  <si>
    <t>Vedlejší rozpočtové náklady</t>
  </si>
  <si>
    <t>VON</t>
  </si>
  <si>
    <t>{22f15b70-e74c-4f24-a60a-2f4ff502b1f5}</t>
  </si>
  <si>
    <t>KRYCÍ LIST SOUPISU PRACÍ</t>
  </si>
  <si>
    <t>Objekt:</t>
  </si>
  <si>
    <t>2224</t>
  </si>
  <si>
    <t>REKAPITULACE ČLENĚNÍ SOUPISU PRACÍ</t>
  </si>
  <si>
    <t>Kód dílu - Popis</t>
  </si>
  <si>
    <t>Cena celkem [CZK]</t>
  </si>
  <si>
    <t>-1</t>
  </si>
  <si>
    <t>HSV - Práce a dodávky HSV</t>
  </si>
  <si>
    <t xml:space="preserve">    1 - Zemní práce</t>
  </si>
  <si>
    <t xml:space="preserve">    5 - Komunikace pozemní</t>
  </si>
  <si>
    <t xml:space="preserve">    9 - Ostatní konstrukce a práce, bourání</t>
  </si>
  <si>
    <t xml:space="preserve">    998 - Přesun hmot</t>
  </si>
  <si>
    <t>PSV - Práce a dodávky PSV</t>
  </si>
  <si>
    <t xml:space="preserve">    741 - Elektroinstalace - silnoproud</t>
  </si>
  <si>
    <t>M - Práce a dodávky M</t>
  </si>
  <si>
    <t xml:space="preserve">    21-M - Elektromontáže</t>
  </si>
  <si>
    <t xml:space="preserve">    46-M - Zemní práce při extr.mont.pracích</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</si>
  <si>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</si>
  <si>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</si>
  <si>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</si>
  <si>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</si>
  <si>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</si>
  <si>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</si>
  <si>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</si>
  <si>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</si>
  <si>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</si>
  <si>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</si>
  <si>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</si>
  <si>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</si>
  <si>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</si>
  <si>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</si>
  <si>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</si>
  <si>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</si>
  <si>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</si>
  <si>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</si>
  <si>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</si>
  <si>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184806162</t>
  </si>
  <si>
    <t>Řez stromů, keřů nebo růží průklestem keřů trnitých, o průměru koruny přes 1,5 do 3 m</t>
  </si>
  <si>
    <t>kus</t>
  </si>
  <si>
    <t>CS ÚRS 2022 02</t>
  </si>
  <si>
    <t>4</t>
  </si>
  <si>
    <t>1595187163</t>
  </si>
  <si>
    <t>Online PSC</t>
  </si>
  <si>
    <t>https://podminky.urs.cz/item/CS_URS_2022_02/184806162</t>
  </si>
  <si>
    <t>P</t>
  </si>
  <si>
    <t>Poznámka k položce:_x000D_
Ořez keřů - výměra položky vychází z  průzkumu v terénu.</t>
  </si>
  <si>
    <t>m2</t>
  </si>
  <si>
    <t>VV</t>
  </si>
  <si>
    <t>3</t>
  </si>
  <si>
    <t>5</t>
  </si>
  <si>
    <t>Komunikace pozemní</t>
  </si>
  <si>
    <t>573191111</t>
  </si>
  <si>
    <t>Postřik infiltrační kationaktivní emulzí v množství 1,00 kg/m2</t>
  </si>
  <si>
    <t>-212242821</t>
  </si>
  <si>
    <t>https://podminky.urs.cz/item/CS_URS_2022_02/573191111</t>
  </si>
  <si>
    <t>Poznámka k položce:_x000D_
V místech obnovovaných asfaltových povrchů. Výměra položky - viz výkresy C3.1, C3.2 a D2.3.</t>
  </si>
  <si>
    <t>6</t>
  </si>
  <si>
    <t>573231107</t>
  </si>
  <si>
    <t>Postřik spojovací PS bez posypu kamenivem ze silniční emulze, v množství 0,40 kg/m2</t>
  </si>
  <si>
    <t>1498426714</t>
  </si>
  <si>
    <t>https://podminky.urs.cz/item/CS_URS_2022_02/573231107</t>
  </si>
  <si>
    <t>9</t>
  </si>
  <si>
    <t>Ostatní konstrukce a práce, bourání</t>
  </si>
  <si>
    <t>7</t>
  </si>
  <si>
    <t>919121211</t>
  </si>
  <si>
    <t>Utěsnění dilatačních spár zálivkou za studena v cementobetonovém nebo živičném krytu včetně adhezního nátěru bez těsnicího profilu pod zálivkou, pro komůrky šířky 10 mm, hloubky 15 mm</t>
  </si>
  <si>
    <t>m</t>
  </si>
  <si>
    <t>1138907424</t>
  </si>
  <si>
    <t>https://podminky.urs.cz/item/CS_URS_2022_02/919121211</t>
  </si>
  <si>
    <t>Poznámka k položce:_x000D_
Utěsnění dilatačních spár v asfaltových površích.</t>
  </si>
  <si>
    <t>998</t>
  </si>
  <si>
    <t>Přesun hmot</t>
  </si>
  <si>
    <t>8</t>
  </si>
  <si>
    <t>998231311</t>
  </si>
  <si>
    <t>Přesun hmot pro sadovnické a krajinářské úpravy - strojně dopravní vzdálenost do 5000 m</t>
  </si>
  <si>
    <t>t</t>
  </si>
  <si>
    <t>1447243594</t>
  </si>
  <si>
    <t>https://podminky.urs.cz/item/CS_URS_2022_02/998231311</t>
  </si>
  <si>
    <t>Poznámka k položce:_x000D_
Hmotnosti materiálů vycházejí z příslušných položek soupisu prací. Dopravní vzdálenost do 10 km, uvažována tedy dvojnásobná výměra základní položky s dopravní vzdáleností do 5000 m.</t>
  </si>
  <si>
    <t>998225111</t>
  </si>
  <si>
    <t>Přesun hmot pro komunikace s krytem z kameniva, monolitickým betonovým nebo živičným dopravní vzdálenost do 200 m jakékoliv délky objektu</t>
  </si>
  <si>
    <t>1295659620</t>
  </si>
  <si>
    <t>https://podminky.urs.cz/item/CS_URS_2022_02/998225111</t>
  </si>
  <si>
    <t>Poznámka k položce:_x000D_
Hmotnosti materiálů vycházejí z příslušných položek soupisu prací. Položka zahrnuje přesun hmot a dopravu materiálů do všech typů výkopů a základů nebo pro jiné práce realizované v rámci stavby, s výjimkou položek, u nichž je ve specifikaci nebo poznámce uvedeno, že zahrnují dopavu na místo stavby.</t>
  </si>
  <si>
    <t>998225194</t>
  </si>
  <si>
    <t>Přesun hmot pro komunikace s krytem z kameniva, monolitickým betonovým nebo živičným Příplatek k ceně za zvětšený přesun přes vymezenou největší dopravní vzdálenost do 5000 m</t>
  </si>
  <si>
    <t>-1517645557</t>
  </si>
  <si>
    <t>https://podminky.urs.cz/item/CS_URS_2022_02/998225194</t>
  </si>
  <si>
    <t>Poznámka k položce:_x000D_
Výměra položky vychází z výměry položky č. 998225111. Předpokládaný dovoz materiálu ze vzdálenosti do 15 km, t.j. 1 x základní dopravní vzdálenost do 5000 m.</t>
  </si>
  <si>
    <t>998225195</t>
  </si>
  <si>
    <t>Přesun hmot pro komunikace s krytem z kameniva, monolitickým betonovým nebo živičným Příplatek k ceně za zvětšený přesun přes vymezenou největší dopravní vzdálenost za každých dalších 5000 m přes 5000 m</t>
  </si>
  <si>
    <t>1208006976</t>
  </si>
  <si>
    <t>https://podminky.urs.cz/item/CS_URS_2022_02/998225195</t>
  </si>
  <si>
    <t>Poznámka k položce:_x000D_
Výměra položky vychází z výměry položky č. 998225111. Předpokládaná celková dopravní vzdálenost do 15 km, t.j. 2 x 5000 m nad základní výměru 5000 m.</t>
  </si>
  <si>
    <t>PSV</t>
  </si>
  <si>
    <t>Práce a dodávky PSV</t>
  </si>
  <si>
    <t>741</t>
  </si>
  <si>
    <t>Elektroinstalace - silnoproud</t>
  </si>
  <si>
    <t>16</t>
  </si>
  <si>
    <t>318636509</t>
  </si>
  <si>
    <t>M</t>
  </si>
  <si>
    <t>128</t>
  </si>
  <si>
    <t>21-M</t>
  </si>
  <si>
    <t>Elektromontáže</t>
  </si>
  <si>
    <t>64</t>
  </si>
  <si>
    <t>218204105</t>
  </si>
  <si>
    <t>Demontáž výložníků osvětlení dvouramenných sloupových, hmotnosti do 70 kg</t>
  </si>
  <si>
    <t>-656827577</t>
  </si>
  <si>
    <t>https://podminky.urs.cz/item/CS_URS_2022_02/218204105</t>
  </si>
  <si>
    <t>Poznámka k položce:_x000D_
Demontáž stávajících dvouramenných výložníků ze stávajících stožárů VO jmenovité výšky do 12 m včetně. Položka zahrnuje použití vhodné montážní plošiny. Výměra položky - viz výkres C2.</t>
  </si>
  <si>
    <t>-73169334</t>
  </si>
  <si>
    <t>218204125</t>
  </si>
  <si>
    <t>Demontáž patic stožárů osvětlení litinových</t>
  </si>
  <si>
    <t>-1896942081</t>
  </si>
  <si>
    <t>https://podminky.urs.cz/item/CS_URS_2022_02/218204125</t>
  </si>
  <si>
    <t>Poznámka k položce:_x000D_
Demontáž litinových patic z dotčených silničních stožárů VO. Výměra položky vychází z výkresu C2 a z průzkumu v terénu. Upozornění - patice nepoškodit, budou dále použity!</t>
  </si>
  <si>
    <t>218902013</t>
  </si>
  <si>
    <t>Demontáž izolovaných kabelů hliníkových do 1 kV bez odpojení vodičů plných nebo laněných kulatých (např. AYKY) uložených volně počtu a průřezu žil 4x35 mm2</t>
  </si>
  <si>
    <t>-2087923584</t>
  </si>
  <si>
    <t>https://podminky.urs.cz/item/CS_URS_2022_02/218902013</t>
  </si>
  <si>
    <t>Poznámka k položce:_x000D_
Demontáž stávajících kabelů rozvodu VO v nadzemní části a v zemi v rozsahu průchodu stávajícím základem - předpoklad potřeby demontáže 2,5 m kabelu na každý dotčený (vyměňovaný) kabel ve stožárech nebo rozváděčích. Výměra položky vychází z pasportu VO a informací správce VO.</t>
  </si>
  <si>
    <t>210100152</t>
  </si>
  <si>
    <t>Ukončení kabelů smršťovací záklopkou nebo páskou se zapojením bez letování počtu a průřezu žil do 4 x 35 mm2</t>
  </si>
  <si>
    <t>-1730119235</t>
  </si>
  <si>
    <t>https://podminky.urs.cz/item/CS_URS_2022_02/210100152</t>
  </si>
  <si>
    <t>Poznámka k položce:_x000D_
Demontáž zařízení - dle metodiky ceníků ÚRS je cena demontáže stanovena cenou montáže zařízení vynásobená koeficientem 0,5. Jedná se o demontáž smršťovacích koncovek z konců demontovaných kabelů VO.  Výměra položky vychází z pasportu VO a informací správce VO.</t>
  </si>
  <si>
    <t>218220302</t>
  </si>
  <si>
    <t>Demontáž hromosvodného vedení svorek se 3 a více šrouby</t>
  </si>
  <si>
    <t>-1292804473</t>
  </si>
  <si>
    <t>https://podminky.urs.cz/item/CS_URS_2022_02/218220302</t>
  </si>
  <si>
    <t>Poznámka k položce:_x000D_
Demontáž zemnících svorek z dotčených stožárů VO nebo rozváděčů, kde bude provedena výměna zemniče (výměra položky vychází z výkresu C4 a z pasportu VO).</t>
  </si>
  <si>
    <t>218220001</t>
  </si>
  <si>
    <t>1150736088</t>
  </si>
  <si>
    <t>218220020</t>
  </si>
  <si>
    <t>363250681</t>
  </si>
  <si>
    <t>210000001-R</t>
  </si>
  <si>
    <t>Naložení a odvoz demontovaného materiálu včetně mechanizmů, uložení do vzdálenosti 15 km vč. poplatků za uložení odpadu, likvidace světelných zdrojů</t>
  </si>
  <si>
    <t>1733524892</t>
  </si>
  <si>
    <t>Poznámka k položce:_x000D_
V případě požadavku správce VO bude použitelný demontovaný materiál předán správě VO s odvozem do areálu TS Karviná, a.s. Cena položky vychází z předpokládané časové náročnosti, hodinové sazby pracovníka hodinové sazby nákladního vozidla s řidičem a z cen za uložení odpadu.  Stávající patice nebudou likvidovány, budou opět použity!</t>
  </si>
  <si>
    <t>-1494680009</t>
  </si>
  <si>
    <t>125847045</t>
  </si>
  <si>
    <t>210204103</t>
  </si>
  <si>
    <t>Montáž výložníků osvětlení jednoramenných sloupových, hmotnosti do 35 kg</t>
  </si>
  <si>
    <t>-1877199501</t>
  </si>
  <si>
    <t>https://podminky.urs.cz/item/CS_URS_2022_02/210204103</t>
  </si>
  <si>
    <t>Poznámka k položce:_x000D_
Montáž nových jednoramenných výložníků na silniční stožáry VO jmenovité výšky do 12 m včetně. Výměra položky - viz výkres C4. Položka zahrnuje použití vhodné montážní plošiny.</t>
  </si>
  <si>
    <t>31000004.1-R1</t>
  </si>
  <si>
    <t>Výložník ocelový osvětlovací jednoramenný obloukový, vyložení 2,5 m, výška nad stožár 1,8 m, osazení do dříku stožáru (před objednáním nutno ověřit horní průměry stávajících stožárů)  - podrobná specifikace uvedena v poznámce k položce</t>
  </si>
  <si>
    <t>2001227067</t>
  </si>
  <si>
    <t>Poznámka k položce:_x000D_
Specifikace položky:_x000D_
Ocelový obloukový jednoramenný výložník (vyložení 2,5 m, rameno Ø60/tl. min. 3 mm, provedení pro osazení do vrcholu dříku stožáru (před objednáním nutno ověřit horní průměry stávajících stožárů - řešeno v samostatné položce), kryt proti zatékání vody do stožáru - svou výškou výložník doplňuje závěsnou výšku svítidla na stožáru nadzemní výšky 8,2 m na 10 m, na stožáru nadzemní výšky 10,2 m na 12 m, úhel vyložení nezatíženého výložníku 2° až 4°, materiál výložníku ocel S235, celý výložník oboustranně žárově zinkovaný). V ceně položky zahrnuta doprava na místo určení.</t>
  </si>
  <si>
    <t>210204107</t>
  </si>
  <si>
    <t>1557492553</t>
  </si>
  <si>
    <t>https://podminky.urs.cz/item/CS_URS_2022_02/210204107</t>
  </si>
  <si>
    <t>31000004.9-R</t>
  </si>
  <si>
    <t>417707241</t>
  </si>
  <si>
    <t>-190523097</t>
  </si>
  <si>
    <t>310000014.5-R</t>
  </si>
  <si>
    <t>1711420658</t>
  </si>
  <si>
    <t>310000014.1-R</t>
  </si>
  <si>
    <t>78853206</t>
  </si>
  <si>
    <t>210812063</t>
  </si>
  <si>
    <t>Montáž izolovaných kabelů měděných do 1 kV bez ukončení plných nebo laněných kulatých (např. CYKY, CHKE-R) uložených volně nebo v liště počtu a průřezu žil 5x4 až 6 mm2</t>
  </si>
  <si>
    <t>-984795717</t>
  </si>
  <si>
    <t>https://podminky.urs.cz/item/CS_URS_2022_02/210812063</t>
  </si>
  <si>
    <t>Poznámka k položce:_x000D_
Montáž impulsních kabeů. Výměra položky vychází z výkresů C3.1, C3.2 a C4. Do výměry položky zahrnuta i rezerva kabelů pro zapojení do rozváděčů, prodloužení rozvodu vlivem zvlnění chrániček ve výkopech a zvlnění kabelů v chráničkách.</t>
  </si>
  <si>
    <t>310000008-R.2</t>
  </si>
  <si>
    <t>Kabel CYKY-J 5x4 mm2 RE</t>
  </si>
  <si>
    <t>-893899555</t>
  </si>
  <si>
    <t>Poznámka k položce:_x000D_
V ceně položky zahrnuta doprava na místo určení.</t>
  </si>
  <si>
    <t>210950201</t>
  </si>
  <si>
    <t>Ostatní práce při montáži vodičů, šňůr a kabelů Příplatek k cenám za zatahování kabelů do tvárnicových tras s komorami nebo do kolektorů hmotnosti kabelů do 0,75 kg</t>
  </si>
  <si>
    <t>1035403054</t>
  </si>
  <si>
    <t>https://podminky.urs.cz/item/CS_URS_2022_02/210950201</t>
  </si>
  <si>
    <t>Poznámka k položce:_x000D_
Příplatek za protažení svodových kabelů CYKY 3x1,5 dříky stožárů a výložníků a za protažení kabelů CYKY 5x4 chráničkami ve výkopech a trubkách v základech stožárů nebo rozváděčů. Výměra položky - viz montáže jednotlivých uvedených typů kabelů.</t>
  </si>
  <si>
    <t>210100258</t>
  </si>
  <si>
    <t>Ukončení kabelů smršťovací záklopkou nebo páskou se zapojením bez letování počtu a průřezu žil do 5 x 1,5 až 4 mm2</t>
  </si>
  <si>
    <t>-1548052023</t>
  </si>
  <si>
    <t>https://podminky.urs.cz/item/CS_URS_2022_02/210100258</t>
  </si>
  <si>
    <t>Poznámka k položce:_x000D_
Ukončení konců kabelu CYKY 5x4 mm2. Výměra položky vychází z výkresu C4.</t>
  </si>
  <si>
    <t>310000010-R.2</t>
  </si>
  <si>
    <t>Smršťovací rozdělovací hlava pro kabely 5x4 mm2</t>
  </si>
  <si>
    <t>1244305450</t>
  </si>
  <si>
    <t>210812035</t>
  </si>
  <si>
    <t>Montáž izolovaných kabelů měděných do 1 kV bez ukončení plných nebo laněných kulatých (např. CYKY, CHKE-R) uložených volně nebo v liště počtu a průřezu žil 4x16 mm2</t>
  </si>
  <si>
    <t>604127323</t>
  </si>
  <si>
    <t>https://podminky.urs.cz/item/CS_URS_2022_02/210812035</t>
  </si>
  <si>
    <t>Poznámka k položce:_x000D_
Výměra položky vychází z výkresů C3.1, C3.2 a C4. Do výměry položky zahrnuta i rezerva kabelů pro zapojení do elektrovýzbrojí a rozváděčů, prodloužení rozvodu vlivem zvlnění chrániček ve výkopech a zvlnění kabelů v chráničkách.</t>
  </si>
  <si>
    <t>310000016-R</t>
  </si>
  <si>
    <t>Kabel CYKY-J 4x16 mm2 RE</t>
  </si>
  <si>
    <t>-1261023894</t>
  </si>
  <si>
    <t>Poznámka k položce:_x000D_
Do výměry položky zahrnuto i ztratné prořezem. V ceně položky zahrnuta doprava na místo určení.</t>
  </si>
  <si>
    <t>210950202</t>
  </si>
  <si>
    <t>Ostatní práce při montáži vodičů, šňůr a kabelů Příplatek k cenám za zatahování kabelů do tvárnicových tras s komorami nebo do kolektorů hmotnosti kabelů do 2 kg</t>
  </si>
  <si>
    <t>1460895949</t>
  </si>
  <si>
    <t>https://podminky.urs.cz/item/CS_URS_2022_02/210950202</t>
  </si>
  <si>
    <t>Poznámka k položce:_x000D_
Příplatek za protažení kabelů CYKY-J 4x16 chráničkami ve výkopech nebo trubkami v základech stožárů. Výměra položky - viz výměra položky 210812035.</t>
  </si>
  <si>
    <t>210100151</t>
  </si>
  <si>
    <t>Ukončení kabelů smršťovací záklopkou nebo páskou se zapojením bez letování počtu a průřezu žil do 4 x 16 mm2</t>
  </si>
  <si>
    <t>-1679781396</t>
  </si>
  <si>
    <t>https://podminky.urs.cz/item/CS_URS_2022_02/210100151</t>
  </si>
  <si>
    <t>Poznámka k položce:_x000D_
Ukončení konců kabelu CYKY 4x16 mm2. Výměra položky vychází z výkresu C4.</t>
  </si>
  <si>
    <t>310000010-R.1</t>
  </si>
  <si>
    <t>Smršťovací rozdělovací hlava pro kabely 4x6 až 4x50 mm2</t>
  </si>
  <si>
    <t>1207253098</t>
  </si>
  <si>
    <t>210101233</t>
  </si>
  <si>
    <t>Propojení kabelů nebo vodičů spojkou do 1 kV venkovní smršťovací kabelů celoplastových, počtu a průřezu žil do 4 x 10 až 16 mm2</t>
  </si>
  <si>
    <t>-883250597</t>
  </si>
  <si>
    <t>https://podminky.urs.cz/item/CS_URS_2022_02/210101233</t>
  </si>
  <si>
    <t>Poznámka k položce:_x000D_
Spojkování impulsního kabelu CYKY 5x4 v trase. Výměra položky vychází z výkresu C4 a z dodávaných délek kabelů</t>
  </si>
  <si>
    <t>310000011.5-R.1</t>
  </si>
  <si>
    <t>Smršťovací kabelová spojka NN pro celoplastové kabely 5x4 mm2 vč. příslušenství (spojovačů)</t>
  </si>
  <si>
    <t>-1815594485</t>
  </si>
  <si>
    <t>210100003</t>
  </si>
  <si>
    <t>Ukončení vodičů izolovaných s označením a zapojením v rozváděči nebo na přístroji průřezu žíly do 16 mm2</t>
  </si>
  <si>
    <t>1601748214</t>
  </si>
  <si>
    <t>Poznámka k položce:_x000D_
Ukončení žil 16 mm2 kabelu VO (4-žilového) lisovacími oky pro zapojení kabelu do elektrovýzbroje s odlišným průřezem stávajících/nových kabelů nebo při zapojení 3 ks kabelů v elektrovýzbroji. Výměra položky vychází z výkresu C4.</t>
  </si>
  <si>
    <t>310000010-R.6</t>
  </si>
  <si>
    <t>Kabelové oko lisovací pro žílu Cu 16 mm2</t>
  </si>
  <si>
    <t>-726952355</t>
  </si>
  <si>
    <t xml:space="preserve">Poznámka k položce:_x000D_
V ceně položky zahrnuta doprava na místo určení._x000D_
</t>
  </si>
  <si>
    <t>210191541</t>
  </si>
  <si>
    <t>958991138</t>
  </si>
  <si>
    <t>210000002-R</t>
  </si>
  <si>
    <t>Označení stožáru, svorky, rozváděče nebo skříňky samolepkou</t>
  </si>
  <si>
    <t>-1870616665</t>
  </si>
  <si>
    <t>310000027-R</t>
  </si>
  <si>
    <t>Samolepka na dvířka - červený výstražný blesk</t>
  </si>
  <si>
    <t>256</t>
  </si>
  <si>
    <t>166181734</t>
  </si>
  <si>
    <t>310000026-R</t>
  </si>
  <si>
    <t>Samolepka - uzemnění</t>
  </si>
  <si>
    <t>-2062734030</t>
  </si>
  <si>
    <t>310000028-R</t>
  </si>
  <si>
    <t>Samolepka - identifikační označení světelného místa (číslování)</t>
  </si>
  <si>
    <t>1562666271</t>
  </si>
  <si>
    <t>Poznámka k položce:_x000D_
V ceně položky zahrnuta doprava na místo určení. Způsob označení bude upřesněn správcem VO.</t>
  </si>
  <si>
    <t>210220002</t>
  </si>
  <si>
    <t>1580074336</t>
  </si>
  <si>
    <t>210220022</t>
  </si>
  <si>
    <t>Montáž uzemňovacího vedení s upevněním, propojením a připojením pomocí svorek v zemi s izolací spojů vodičů FeZn drátem nebo lanem průměru do 10 mm v městské zástavbě</t>
  </si>
  <si>
    <t>-2049153656</t>
  </si>
  <si>
    <t>https://podminky.urs.cz/item/CS_URS_2022_02/210220022</t>
  </si>
  <si>
    <t>Poznámka k položce:_x000D_
Výměra položky vychází z výkresů C3.1, C3.2 a C4. Výměra položky zahrnuje rezervu pro zapojení a zvlnění zemničů ve výkopech.</t>
  </si>
  <si>
    <t>310000023-R</t>
  </si>
  <si>
    <t>Zemnič FeZn průměr 10 mm</t>
  </si>
  <si>
    <t>kg</t>
  </si>
  <si>
    <t>-1459000150</t>
  </si>
  <si>
    <t>Poznámka k položce:_x000D_
Měrná hmotnost zemniče 0,625 kg/m. Do výměry položky zahrnuto ztratné prořezem. V ceně položky zahrnuta doprava na místo určení.</t>
  </si>
  <si>
    <t>310000024-R</t>
  </si>
  <si>
    <t>Stožárová zkušební svorka pro zemnič FeZn průměr 10 mm vč. spojovacího materiálu (vše v povrchové úpravě pozinkováním)</t>
  </si>
  <si>
    <t>1228803389</t>
  </si>
  <si>
    <t>210220301</t>
  </si>
  <si>
    <t>Montáž hromosvodného vedení svorek se 2 šrouby</t>
  </si>
  <si>
    <t>1673656970</t>
  </si>
  <si>
    <t>https://podminky.urs.cz/item/CS_URS_2022_02/210220301</t>
  </si>
  <si>
    <t>Poznámka k položce:_x000D_
V místech spojení 2 zemničů a dále 1 spojení na každých 80 m zemniče (obvyklá délka balení hmotnosti 50 kg) - 2 ks svorky na každé spojení zemničů. Výměna položky vychází z výkresu C4.</t>
  </si>
  <si>
    <t>310000025-R</t>
  </si>
  <si>
    <t>Spojovací svorka pro zemniče FeZn průměr 10 mm, povrchová úprava pozinkováním</t>
  </si>
  <si>
    <t>-1469017814</t>
  </si>
  <si>
    <t>78390321x-R1</t>
  </si>
  <si>
    <t>Antikorozní ošetření spoje zemničů v zemi asfaltovým nátěrem včetně dodání nátěrové asfaltové hmoty</t>
  </si>
  <si>
    <t>1054416589</t>
  </si>
  <si>
    <t>Poznámka k položce:_x000D_
Cena položky vychází z předpokládané časové náročnosti, hodinové sazby pracovníka a ceny příslušného materiálu. V ceně položky zahrnuta doprava materiálu na místo určení.</t>
  </si>
  <si>
    <t>210000003-R</t>
  </si>
  <si>
    <t>Montáž smršťovací trubice na zemnič FeZn průměr 10 mm</t>
  </si>
  <si>
    <t>857035036</t>
  </si>
  <si>
    <t>Poznámka k položce:_x000D_
V nadzemní části, při průchodu zemniče základem a 1 m v zemi - 2 m na každý dotčený stožár nebo rozváděč, u kterých je vyveden zemnič. Cena položky vychází z předpokládané časové náročnosti, hodinové sazby pracovníka.</t>
  </si>
  <si>
    <t>310000029-R</t>
  </si>
  <si>
    <t>Zelenožlutá smršťovací bužírka - na drát FeZn průměr 10 mm</t>
  </si>
  <si>
    <t>-1487136657</t>
  </si>
  <si>
    <t>46-M</t>
  </si>
  <si>
    <t>Zemní práce při extr.mont.pracích</t>
  </si>
  <si>
    <t>460010024</t>
  </si>
  <si>
    <t>Vytyčení trasy vedení kabelového (podzemního) v zastavěném prostoru</t>
  </si>
  <si>
    <t>km</t>
  </si>
  <si>
    <t>1295099786</t>
  </si>
  <si>
    <t>https://podminky.urs.cz/item/CS_URS_2022_02/460010024</t>
  </si>
  <si>
    <t>Poznámka k položce:_x000D_
Výměra položky vychází z výměr příslušných položek zemních prací - viz výkresy C3.1 a C3.2</t>
  </si>
  <si>
    <t>468051121</t>
  </si>
  <si>
    <t>Bourání základu betonového</t>
  </si>
  <si>
    <t>m3</t>
  </si>
  <si>
    <t>491156974</t>
  </si>
  <si>
    <t>460191113</t>
  </si>
  <si>
    <t>Rýhy pro kabelové spojky ručně hloubení s urovnáním dna včetně zásypu se zhutněním s přemístěním výkopku na vzdálenost do 3 m do 10 kV v hornině třídy těžitelnosti I skupiny 3</t>
  </si>
  <si>
    <t>-1072958268</t>
  </si>
  <si>
    <t>https://podminky.urs.cz/item/CS_URS_2022_02/460191113</t>
  </si>
  <si>
    <t>Poznámka k položce:_x000D_
V místech uložení kabelových spojek v zemi - viz výměra položky č. 210101233.</t>
  </si>
  <si>
    <t>460721111</t>
  </si>
  <si>
    <t>Krytí spojek, koncovek a odbočnic cihlami tloušťky do 10 cm, včetně podkladové a zásypové vrstvy s dodáním kopaného písku a uložením do rýhy, pro kabel do 6 kV</t>
  </si>
  <si>
    <t>-2109089782</t>
  </si>
  <si>
    <t>https://podminky.urs.cz/item/CS_URS_2022_02/460721111</t>
  </si>
  <si>
    <t>460632114</t>
  </si>
  <si>
    <t>Zemní protlaky zemní práce nutné k provedení protlaku výkop včetně zásypu ručně startovací jáma v hornině třídy těžitelnosti II skupiny 4</t>
  </si>
  <si>
    <t>1857912492</t>
  </si>
  <si>
    <t>https://podminky.urs.cz/item/CS_URS_2022_02/460632114</t>
  </si>
  <si>
    <t>Poznámka k položce:_x000D_
Startovací jámy pro protlaky pod komunikacemi - výměra položky viz výkresy C3.1 a C3.2.</t>
  </si>
  <si>
    <t>460632214</t>
  </si>
  <si>
    <t>Zemní protlaky zemní práce nutné k provedení protlaku výkop včetně zásypu ručně koncová jáma v hornině třídy těžitelnosti II skupiny 4</t>
  </si>
  <si>
    <t>469722400</t>
  </si>
  <si>
    <t>https://podminky.urs.cz/item/CS_URS_2022_02/460632214</t>
  </si>
  <si>
    <t>Poznámka k položce:_x000D_
Koncové jámy pro protlaky pod komunikacemi - výměra položky viz výkresy C3.1 a C3.2.</t>
  </si>
  <si>
    <t>460631212</t>
  </si>
  <si>
    <t>Zemní protlaky řízené horizontální vrtání v hornině třídy těžitelnosti I a II skupiny 1 až 4 včetně protlačení trub v hloubce do 6 m vnějšího průměru vrtu přes 90 do 110 mm</t>
  </si>
  <si>
    <t>-116704002</t>
  </si>
  <si>
    <t>https://podminky.urs.cz/item/CS_URS_2022_02/460631212</t>
  </si>
  <si>
    <t>Poznámka k položce:_x000D_
Řízené protlaky pod komunikacemi - výměra položky viz výkresy C3.1 a C3.2.</t>
  </si>
  <si>
    <t>31000033.2-R</t>
  </si>
  <si>
    <t>Plastová trubka PE průměr 110 mm do protlaku</t>
  </si>
  <si>
    <t>332807108</t>
  </si>
  <si>
    <t xml:space="preserve">Poznámka k položce:_x000D_
Výměra položky vychází z délky protlaků a dodávaných délek trubek. V ceně položky zahrnuta doprava na místo určení._x000D_
</t>
  </si>
  <si>
    <t>31000033.2.1-R</t>
  </si>
  <si>
    <t>Spojka plastových chrániček D110 mm</t>
  </si>
  <si>
    <t>1814127382</t>
  </si>
  <si>
    <t>Poznámka k položce:_x000D_
Výměra položky vychází z délky protlaků a dodávaných délek trubek. Do výměry položky zahrnuty i spojky chrániček v kopaném prostupu pod komunikací. V ceně položky zahrnuta doprava na místo určení.</t>
  </si>
  <si>
    <t>460391123</t>
  </si>
  <si>
    <t>Zásyp jam ručně s uložením výkopku ve vrstvách a úpravou povrchu s přemístění sypaniny ze vzdálenosti do 10 m se zhutněním z horniny třídy těžitelnosti I skupiny 3</t>
  </si>
  <si>
    <t>-2017103335</t>
  </si>
  <si>
    <t>https://podminky.urs.cz/item/CS_URS_2022_02/460391123</t>
  </si>
  <si>
    <t>Poznámka k položce:_x000D_
Položka zahrnuje zásyp jam pro pro pro sondy, zásyp výkopů pro odkrytí cizích sítí mimo kabelovou rýhu při křížení, zásyp výkopů pro odkopání stávajících vstupů do stávajících stožárů nebo rozváděčů. Pozn. - Předpokládaná potřeba 50% zásypů jam v hornině třídy těžitelnosti I skupiny 3 a 50% zásypů jam v hornině třídy těžitelnosti II skupiny 4.</t>
  </si>
  <si>
    <t>460391124</t>
  </si>
  <si>
    <t>Zásyp jam ručně s uložením výkopku ve vrstvách a úpravou povrchu s přemístění sypaniny ze vzdálenosti do 10 m se zhutněním z horniny třídy těžitelnosti II skupiny 4</t>
  </si>
  <si>
    <t>575186410</t>
  </si>
  <si>
    <t>https://podminky.urs.cz/item/CS_URS_2022_02/460391124</t>
  </si>
  <si>
    <t>460281113</t>
  </si>
  <si>
    <t>Pažení výkopů příložné plné jam, hloubky do 4 m</t>
  </si>
  <si>
    <t>-1848190969</t>
  </si>
  <si>
    <t>https://podminky.urs.cz/item/CS_URS_2022_02/460281113</t>
  </si>
  <si>
    <t xml:space="preserve">Poznámka k položce:_x000D_
Pažení výkopů hloubky nad 1 m (jámy hloubky nad 1 m pro protlaky a jámy hloubky nad 1 m pro sondy). </t>
  </si>
  <si>
    <t>460281123</t>
  </si>
  <si>
    <t>Pažení výkopů odstranění pažení příložného plného jam, hloubky do 4 m</t>
  </si>
  <si>
    <t>107080744</t>
  </si>
  <si>
    <t>https://podminky.urs.cz/item/CS_URS_2022_02/460281123</t>
  </si>
  <si>
    <t>Poznámka k položce:_x000D_
Výměra položky vychází z výměry položky č. 460281113.</t>
  </si>
  <si>
    <t>460641125</t>
  </si>
  <si>
    <t>Základové konstrukce základ bez bednění do rostlé zeminy z monolitického železobetonu bez výztuže bez zvláštních nároků na prostředí tř. C 25/30</t>
  </si>
  <si>
    <t>-2098794662</t>
  </si>
  <si>
    <t>460242211</t>
  </si>
  <si>
    <t>Provizorní zajištění inženýrských sítí ve výkopech kabelů při křížení</t>
  </si>
  <si>
    <t>-1709739877</t>
  </si>
  <si>
    <t>https://podminky.urs.cz/item/CS_URS_2022_02/460242211</t>
  </si>
  <si>
    <t>Poznámka k položce:_x000D_
Výskyt inženýrských sítí - viz výkresy C3.1 a C3.2.</t>
  </si>
  <si>
    <t>460762111</t>
  </si>
  <si>
    <t>Křižovatka betonového kabelového žlabu s inženýrskými sítěmi včetně úpravy dna rýhy a zakrytím žlabu bez zásypu</t>
  </si>
  <si>
    <t>-2067941305</t>
  </si>
  <si>
    <t>https://podminky.urs.cz/item/CS_URS_2022_02/460762111</t>
  </si>
  <si>
    <t>Poznámka k položce:_x000D_
Položka zahrnuje pro 1 ks dodání 2 m kabelového žlabu s krytem (ochrana cizí sítě, ochrana chráničky VO při křížení VN nebo horkovodu), případně dle požadavku správce cizí sítě dělenou chráničku místo kabelového žlabu. Na každé křížení s cizím kabelem uvažována potřeba 2,5 m žlabu (dělené chráničky), t.j. 1,25 násobek základní výměry, na křížení s horkovodem 4 m žlabu, t.j. 2 násobek základní výměry, která zahrnuje 2 m žlabu.</t>
  </si>
  <si>
    <t>460161143</t>
  </si>
  <si>
    <t>Hloubení zapažených i nezapažených kabelových rýh ručně včetně urovnání dna s přemístěním výkopku do vzdálenosti 3 m od okraje jámy nebo s naložením na dopravní prostředek šířky 35 cm hloubky 50 cm v hornině třídy těžitelnosti II skupiny 4</t>
  </si>
  <si>
    <t>-412410379</t>
  </si>
  <si>
    <t>460421201</t>
  </si>
  <si>
    <t>Kabelové lože včetně podsypu, zhutnění a urovnání povrchu z prohozeného výkopku tloušťky 5 cm nad kabel bez zakrytí, šířky do 65 cm</t>
  </si>
  <si>
    <t>1736717005</t>
  </si>
  <si>
    <t>Poznámka k položce:_x000D_
Jedná se o lože z prohozeného výkopku tloušťky 20 cm ve výkopech 35x50 cm v nezpevněných površích (zeleni).</t>
  </si>
  <si>
    <t>460431133</t>
  </si>
  <si>
    <t>Zásyp kabelových rýh ručně s přemístění sypaniny ze vzdálenosti do 10 m, s uložením výkopku ve vrstvách včetně zhutnění a úpravy povrchu šířky 35 cm hloubky 30 cm z horniny třídy těžitelnosti II skupiny 4</t>
  </si>
  <si>
    <t>-1929657710</t>
  </si>
  <si>
    <t>https://podminky.urs.cz/item/CS_URS_2022_02/460431133</t>
  </si>
  <si>
    <t>Poznámka k položce:_x000D_
Zásyp rýh 35x50 cm nad ložem z prosáté zeminy tloušťky 20 cm. Výměra položky vychází z výměry položky č. 460161143.</t>
  </si>
  <si>
    <t>460161133</t>
  </si>
  <si>
    <t>Hloubení zapažených i nezapažených kabelových rýh ručně včetně urovnání dna s přemístěním výkopku do vzdálenosti 3 m od okraje jámy nebo s naložením na dopravní prostředek šířky 35 cm hloubky 40 cm v hornině třídy těžitelnosti II skupiny 4</t>
  </si>
  <si>
    <t>-373380138</t>
  </si>
  <si>
    <t>460431122</t>
  </si>
  <si>
    <t>Zásyp kabelových rýh ručně s přemístění sypaniny ze vzdálenosti do 10 m, s uložením výkopku ve vrstvách včetně zhutnění a úpravy povrchu šířky 35 cm hloubky 20 cm z horniny třídy těžitelnosti I skupiny 3</t>
  </si>
  <si>
    <t>239395440</t>
  </si>
  <si>
    <t>https://podminky.urs.cz/item/CS_URS_2022_02/460431122</t>
  </si>
  <si>
    <t>Poznámka k položce:_x000D_
Jedná se o zásyp rýh šířky 35 cm a hloubky 50 cm v chodnících a zpevněných plochách štěrkodrtí (vrstva nad pískovým ložem po spodní hranu podkladové konstrukční vrstvy chodníku nebo plochy).</t>
  </si>
  <si>
    <t>460791212</t>
  </si>
  <si>
    <t>Montáž trubek ochranných uložených volně do rýhy plastových ohebných, vnitřního průměru přes 32 do 50 mm</t>
  </si>
  <si>
    <t>1400016739</t>
  </si>
  <si>
    <t>https://podminky.urs.cz/item/CS_URS_2022_02/460791212</t>
  </si>
  <si>
    <t>Poznámka k položce:_x000D_
Uložení chrániček pro impulsní kabely. Výměra položky vychází z výměry impulsních kabelů zkrácené o části kabelů uložených nad zemí.</t>
  </si>
  <si>
    <t>310000033-R</t>
  </si>
  <si>
    <t>Korugovaná červená ohebná ochranná trubka HDPE/LDPE průměr 50 mm s protahovacím lankem</t>
  </si>
  <si>
    <t>-447364691</t>
  </si>
  <si>
    <t>Poznámka k položce:_x000D_
Pro uložení impulsních kabelů. V ceně položky zahrnuta doprava na místo určení. Do výměry položky zahrnuto ztratné prořezem. Součástí dodávky trubek je pro každé balení (50 m) 1 ks spojky trubek.</t>
  </si>
  <si>
    <t>460791213</t>
  </si>
  <si>
    <t>Montáž trubek ochranných uložených volně do rýhy plastových ohebných, vnitřního průměru přes 50 do 90 mm</t>
  </si>
  <si>
    <t>592713572</t>
  </si>
  <si>
    <t>https://podminky.urs.cz/item/CS_URS_2022_02/460791213</t>
  </si>
  <si>
    <t>Poznámka k položce:_x000D_
Výměra položky odpovídá délce kabelů průřezů 10 mm2 a větších dodaných pro uložení v zemi zkrácené o části kabelů v trubkách v základech a části kabelů uložených nad zemí . Ve výměře položky jsou zahrnuty i trubky určené k obetonování ve výkopech 35/80 cm.</t>
  </si>
  <si>
    <t>310000016-R.1</t>
  </si>
  <si>
    <t>Korugovaná červená ohebná ochranná trubka HDPE/LDPE průměr 75/61 mm s protahovacím lankem</t>
  </si>
  <si>
    <t>-935241329</t>
  </si>
  <si>
    <t>Poznámka k položce:_x000D_
V ceně položky zahrnuta doprava na místo určení. Do výměry položky zahrnuto ztratné prořezem. Součástí dodávky trubek je pro každé balení (50 m) 1 ks spojky trubek.</t>
  </si>
  <si>
    <t>460671113</t>
  </si>
  <si>
    <t>Výstražná fólie z PVC pro krytí kabelů včetně vyrovnání povrchu rýhy, rozvinutí a uložení fólie šířky do 34 cm</t>
  </si>
  <si>
    <t>-1651600487</t>
  </si>
  <si>
    <t>https://podminky.urs.cz/item/CS_URS_2022_02/460671113</t>
  </si>
  <si>
    <t>Poznámka k položce:_x000D_
Položka zahrnuje mj. dodání červené výstražné fólie. Výměra položky odpovídá délce kabelových rýh šířky 35 cm v zemi, ve výměře položky zahrnuto ztratné prořezem.</t>
  </si>
  <si>
    <t>460581131</t>
  </si>
  <si>
    <t>Úprava terénu uvedení nezpevněného terénu do původního stavu v místě dočasného uložení výkopku s vyhrabáním, srovnáním a částečným dosetím trávy</t>
  </si>
  <si>
    <t>662630463</t>
  </si>
  <si>
    <t>https://podminky.urs.cz/item/CS_URS_2022_02/460581131</t>
  </si>
  <si>
    <t xml:space="preserve">Poznámka k položce:_x000D_
Po dokončení zemních prací (záhozu a zhutnění) v zeleni. Výměra položky - viz odstranění travnatého porostu._x000D_
</t>
  </si>
  <si>
    <t>460581121</t>
  </si>
  <si>
    <t>Úprava terénu zatravnění, včetně dodání osiva a zalití vodou na rovině</t>
  </si>
  <si>
    <t>802394207</t>
  </si>
  <si>
    <t>https://podminky.urs.cz/item/CS_URS_2022_02/460581121</t>
  </si>
  <si>
    <t>Poznámka k položce:_x000D_
Po dokončení zemních prací (záhozu a zhutnění) v zeleni a provedení provizorní úpravy terénu. Výměra položky - viz provizorní úprava terénu se zhutněním.</t>
  </si>
  <si>
    <t>1115830238</t>
  </si>
  <si>
    <t>2130050442</t>
  </si>
  <si>
    <t>337437824</t>
  </si>
  <si>
    <t>460371111</t>
  </si>
  <si>
    <t>Naložení výkopku ručně z hornin třídy těžitelnosti I skupiny 1 až 3</t>
  </si>
  <si>
    <t>-536855801</t>
  </si>
  <si>
    <t>https://podminky.urs.cz/item/CS_URS_2022_02/460371111</t>
  </si>
  <si>
    <t xml:space="preserve">Poznámka k položce:_x000D_
Naložení zeminy pro odvoz. Výměra položky vychází z výměr jednotlivých položek zemních prací._x000D_
</t>
  </si>
  <si>
    <t>460341113</t>
  </si>
  <si>
    <t>Vodorovné přemístění (odvoz) horniny dopravními prostředky včetně složení, bez naložení a rozprostření jakékoliv třídy, na vzdálenost přes 500 do 1000 m</t>
  </si>
  <si>
    <t>524029137</t>
  </si>
  <si>
    <t>https://podminky.urs.cz/item/CS_URS_2022_02/460341113</t>
  </si>
  <si>
    <t>Poznámka k položce:_x000D_
Výměra položky vychází z výměry položky č. 460371111.</t>
  </si>
  <si>
    <t>460341121</t>
  </si>
  <si>
    <t>Vodorovné přemístění (odvoz) horniny dopravními prostředky včetně složení, bez naložení a rozprostření jakékoliv třídy, na vzdálenost Příplatek k ceně -1113 za každých dalších i započatých 1000 m</t>
  </si>
  <si>
    <t>999643022</t>
  </si>
  <si>
    <t>https://podminky.urs.cz/item/CS_URS_2022_02/460341121</t>
  </si>
  <si>
    <t xml:space="preserve">Poznámka k položce:_x000D_
Odvoz na skládku do 15 km, tj. příplatek na 14 km (14 x 1000 m)._x000D_
</t>
  </si>
  <si>
    <t>460371113</t>
  </si>
  <si>
    <t>Naložení výkopku ručně z hornin třídy těžitelnosti II skupiny 4 až 5</t>
  </si>
  <si>
    <t>651223432</t>
  </si>
  <si>
    <t>https://podminky.urs.cz/item/CS_URS_2022_02/460371113</t>
  </si>
  <si>
    <t>Poznámka k položce:_x000D_
Naložení sutě, betonu, asfaltu a vybouraných hmot. Výměra položky vychází z výměr jednotlivých položek zemních prací.</t>
  </si>
  <si>
    <t>469972111</t>
  </si>
  <si>
    <t>Odvoz suti a vybouraných hmot odvoz suti a vybouraných hmot do 1 km</t>
  </si>
  <si>
    <t>-166488225</t>
  </si>
  <si>
    <t>https://podminky.urs.cz/item/CS_URS_2022_02/469972111</t>
  </si>
  <si>
    <t>Poznámka k položce:_x000D_
Výměra položky vychází z výměr jednotlivých položek zemních prací. a měrné hmotnosti materiálu.</t>
  </si>
  <si>
    <t>469972121</t>
  </si>
  <si>
    <t>Odvoz suti a vybouraných hmot odvoz suti a vybouraných hmot Příplatek k ceně za každý další i započatý 1 km</t>
  </si>
  <si>
    <t>927510408</t>
  </si>
  <si>
    <t>https://podminky.urs.cz/item/CS_URS_2022_02/469972121</t>
  </si>
  <si>
    <t>Poznámka k položce:_x000D_
Odvoz na skládku do 15 km, tj. příplatek na 14 km (14 x 1000 m).</t>
  </si>
  <si>
    <t>460361121</t>
  </si>
  <si>
    <t>Poplatek (skládkovné) za uložení zeminy na recyklační skládce zatříděné do Katalogu odpadů pod kódem 17 05 04</t>
  </si>
  <si>
    <t>-276863420</t>
  </si>
  <si>
    <t>https://podminky.urs.cz/item/CS_URS_2022_02/460361121</t>
  </si>
  <si>
    <t>Poznámka k položce:_x000D_
Hmotnost spočítána na základě zprůměrované měrné hmotnosti daného materiálu a jeho množství.</t>
  </si>
  <si>
    <t>469973120</t>
  </si>
  <si>
    <t>Poplatek za uložení stavebního odpadu (skládkovné) na recyklační skládce z prostého betonu zatříděného do Katalogu odpadů pod kódem 17 01 01</t>
  </si>
  <si>
    <t>219779421</t>
  </si>
  <si>
    <t>https://podminky.urs.cz/item/CS_URS_2022_02/469973120</t>
  </si>
  <si>
    <t>469973124</t>
  </si>
  <si>
    <t>Poplatek za uložení stavebního odpadu (skládkovné) na recyklační skládce směsného stavebního a demoličního zatříděného do Katalogu odpadů pod kódem 17 09 04</t>
  </si>
  <si>
    <t>1660913656</t>
  </si>
  <si>
    <t>https://podminky.urs.cz/item/CS_URS_2022_02/469973124</t>
  </si>
  <si>
    <t>469973125</t>
  </si>
  <si>
    <t>Poplatek za uložení stavebního odpadu (skládkovné) na recyklační skládce asfaltového bez obsahu dehtu zatříděného do Katalogu odpadů pod kódem 17 03 02</t>
  </si>
  <si>
    <t>1344013549</t>
  </si>
  <si>
    <t>https://podminky.urs.cz/item/CS_URS_2022_02/469973125</t>
  </si>
  <si>
    <t>HZS</t>
  </si>
  <si>
    <t>Hodinové zúčtovací sazby</t>
  </si>
  <si>
    <t>HZS-R1</t>
  </si>
  <si>
    <t>Revize elektro v rozsahu navržených úprav VO vč. provedení potřebných měření a vypracování kompletní revizní zprávy ve 4 výtiscích</t>
  </si>
  <si>
    <t>hod</t>
  </si>
  <si>
    <t>512</t>
  </si>
  <si>
    <t>1402041504</t>
  </si>
  <si>
    <t>Poznámka k položce:_x000D_
Rozsah vychází z rozsahu stavby a navrženého technického řešení (viz výkresy C2 a C4).</t>
  </si>
  <si>
    <t>HZS-R2</t>
  </si>
  <si>
    <t>Přepojení rozvodu VO, provizorní provoz, rozfázování, provedení provozních měření, oprava schéma v rozváděčích</t>
  </si>
  <si>
    <t>-1275577206</t>
  </si>
  <si>
    <t>Poznámka k položce:_x000D_
Vychází z rozsahu prováděných úprav a navrženého technického řešení.</t>
  </si>
  <si>
    <t>HZS-R7</t>
  </si>
  <si>
    <t>Pronájem montážní plošiny s dosahem do pracovní výšky min. 12 m vč. obsluhy</t>
  </si>
  <si>
    <t>hod.</t>
  </si>
  <si>
    <t>-177377631</t>
  </si>
  <si>
    <t>Poznámka k položce:_x000D_
Pro provedení prací ve výškách, u kterých není montážní plošina součástí příslušných montážních položek dle příslušných ceníků nebo není její použití v popisu položky uvedeno (ověření osazovacích průměrů nových výložníků před jejich objednáním přímo na konkrétních stožárech, demontáž a montáž svodových kabelů od svítidel).</t>
  </si>
  <si>
    <t>HZS-R3</t>
  </si>
  <si>
    <t>Jednání se správci cizích sítí a komunikací, s vlastníky dotčených nemovitostí</t>
  </si>
  <si>
    <t>416020181</t>
  </si>
  <si>
    <t>Poznámka k položce:_x000D_
Jedná se o jednání se správci inženýrských sítí či komunikací a vlastníky nemovitostí, projednání dotčení zařízení nebo vstupu na pozemek před zahájením stavby a předání zařízení nebo pozemku před dokončením stavby. Vychází z rozsahu stavby, vlastnictví dotčených parcel a navrženého technického řešení.</t>
  </si>
  <si>
    <t>02 - Vedlejší rozpočtové náklady</t>
  </si>
  <si>
    <t>VRN - Vedlejší rozpočtové náklady</t>
  </si>
  <si>
    <t>VRN</t>
  </si>
  <si>
    <t>VRN-R15.1</t>
  </si>
  <si>
    <t>Zajištění obnovení (prodloužení platnosti) vyjádření k projektové dokumentaci (viz dokladová část) a zajištění vytyčení všech dotčených inženýrských sítí v místech provádění zemních prací na místě jejich správci před zahájením prací včetně vyznačení trasy v terénu, úhrada souvisejících poplatků za jednotlivá vyjádření a za vytyčení sítí a dopravu na místo</t>
  </si>
  <si>
    <t>soubor</t>
  </si>
  <si>
    <t>1024</t>
  </si>
  <si>
    <t>79728404</t>
  </si>
  <si>
    <t>Poznámka k položce:_x000D_
Rozsah - viiz výkresová část a dokladová část dokumentace. Cena vychází z předpokládané časové náročnosti, hodinové sazby pracovníků zhotovitele a z ceníků příslušných prací jednotlivých správců sítí a poplatků za obnovení jednotlivých vyjádření.</t>
  </si>
  <si>
    <t>VRN-R2</t>
  </si>
  <si>
    <t>-298881273</t>
  </si>
  <si>
    <t>VRN-R12.1</t>
  </si>
  <si>
    <t>Geodetické práce - geodetické zaměření umístění stožárů VO na podkladu katastrální mapy ve třech vyhotoveních vč. 3 ks CD (soubory ve formátech dgn, dxf nebo dwg)</t>
  </si>
  <si>
    <t>1352889254</t>
  </si>
  <si>
    <t>VRN-R3</t>
  </si>
  <si>
    <t>Digitální fotodokumentace zařízení VO a otevřených výkopů pro potřeby správce VO (pasportizace a evidence zařízení VO) - 2 x CD</t>
  </si>
  <si>
    <t>-492375826</t>
  </si>
  <si>
    <t xml:space="preserve">Poznámka k položce:_x000D_
Vychází z rozsahu prováděných úprav a navrženého technického řešení._x000D_
</t>
  </si>
  <si>
    <t>VRN-R17</t>
  </si>
  <si>
    <t>Digitální fotodokumentace (kamerová nahrávka) stavu dotčených komunikací a ploch v rozsahu stavby před zahájením stavby (1 x CD)</t>
  </si>
  <si>
    <t>-1228347975</t>
  </si>
  <si>
    <t>VRN-R13</t>
  </si>
  <si>
    <t>1932091609</t>
  </si>
  <si>
    <t>Poznámka k položce:_x000D_
Vychází z rozsahu úprav, navrženého technického řešení a podmínek správců komunikací .</t>
  </si>
  <si>
    <t>VRN-R16</t>
  </si>
  <si>
    <t>Provizorní dopravní značení a souvisejícící dopravní opatření včetně zajištění projektu, projednání a odsouhlasení</t>
  </si>
  <si>
    <t>-1947843392</t>
  </si>
  <si>
    <t>Poznámka k položce:_x000D_
Vychází z rozsahu prováděných úprav, délky dotčených komunikací a ceny za jednotku, která zohledňuje navržené technické řešení a místní podmínky.</t>
  </si>
  <si>
    <t>VRN-R14</t>
  </si>
  <si>
    <t>Zajištění podkladů pro přejímací řízení zařízení VO včetně dodání dokumentace opravené dle skutečného provedení</t>
  </si>
  <si>
    <t>-868712483</t>
  </si>
  <si>
    <t>Poznámka k položce:_x000D_
Vychází z rozsahu prováděných úprav VO a z požadavků správce a vblastníka zařízení VO.</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</si>
  <si>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</si>
  <si>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</si>
  <si>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</si>
  <si>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</si>
  <si>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</si>
  <si>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</si>
  <si>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</si>
  <si>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</si>
  <si>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</si>
  <si>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</si>
  <si>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</si>
  <si>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t>
  </si>
  <si>
    <t>Stavební objekt pozemní</t>
  </si>
  <si>
    <t>Stavební objekt inženýrský</t>
  </si>
  <si>
    <t>PRO</t>
  </si>
  <si>
    <t>Provozní soubor</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</si>
  <si>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</si>
  <si>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</si>
  <si>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</si>
  <si>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</si>
  <si>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</si>
  <si>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</si>
  <si>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</si>
  <si>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</si>
  <si>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</si>
  <si>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</si>
  <si>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</si>
  <si>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</si>
  <si>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</si>
  <si>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</si>
  <si>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</si>
  <si>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</si>
  <si>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</si>
  <si>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</si>
  <si>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</si>
  <si>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</si>
  <si>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</si>
  <si>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</si>
  <si>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</si>
  <si>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</si>
  <si>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</si>
  <si>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</si>
  <si>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</si>
  <si>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</si>
  <si>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</si>
  <si>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</si>
  <si>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</si>
  <si>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</si>
  <si>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</si>
  <si>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</si>
  <si>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</si>
  <si>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</si>
  <si>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</si>
  <si>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</si>
  <si>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</si>
  <si>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</si>
  <si>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</si>
  <si>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</si>
  <si>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</si>
  <si>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</si>
  <si>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</si>
  <si>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</si>
  <si>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</si>
  <si>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</si>
  <si>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</si>
  <si>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</si>
  <si>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</si>
  <si>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</si>
  <si>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</si>
  <si>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</si>
  <si>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</si>
  <si>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</si>
  <si>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</si>
  <si>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</si>
  <si>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</si>
  <si>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</si>
  <si>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</si>
  <si>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</si>
  <si>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</si>
  <si>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</si>
  <si>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</si>
  <si>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</si>
  <si>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</si>
  <si>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</si>
  <si>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</si>
  <si>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</si>
  <si>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</si>
  <si>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</si>
  <si>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</si>
  <si>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</si>
  <si>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</si>
  <si>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</si>
  <si>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</si>
  <si>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</si>
  <si>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</si>
  <si>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</si>
  <si>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</si>
  <si>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</si>
  <si>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</si>
  <si>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</si>
  <si>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</si>
  <si>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</si>
  <si>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</si>
  <si>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</si>
  <si>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</si>
  <si>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</si>
  <si>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</si>
  <si>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</si>
  <si>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</si>
  <si>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</si>
  <si>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</si>
  <si>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</si>
  <si>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</si>
  <si>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</si>
  <si>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</si>
  <si>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</si>
  <si>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</si>
  <si>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</si>
  <si>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</si>
  <si>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</si>
  <si>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</si>
  <si>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</si>
  <si>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</si>
  <si>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</si>
  <si>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</si>
  <si>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</si>
  <si>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</si>
  <si>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</si>
  <si>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</si>
  <si>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</si>
  <si>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</si>
  <si>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</si>
  <si>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</si>
  <si>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</si>
  <si>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</si>
  <si>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</si>
  <si>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</si>
  <si>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</si>
  <si>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</si>
  <si>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</si>
  <si>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</si>
  <si>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</si>
  <si>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</si>
  <si>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</si>
  <si>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</si>
  <si>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</si>
  <si>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</si>
  <si>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</si>
  <si>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</si>
  <si>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</si>
  <si>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</si>
  <si>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</si>
  <si>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</si>
  <si>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</si>
  <si>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</si>
  <si>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</si>
  <si>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</si>
  <si>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</si>
  <si>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</si>
  <si>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</si>
  <si>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</si>
  <si>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</si>
  <si>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</si>
  <si>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</si>
  <si>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</si>
  <si>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</si>
  <si>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</si>
  <si>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</si>
  <si>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</si>
  <si>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</si>
  <si>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</si>
  <si>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</si>
  <si>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</si>
  <si>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</si>
  <si>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</si>
  <si>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</si>
  <si>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</si>
  <si>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</si>
  <si>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</si>
  <si>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</si>
  <si>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</si>
  <si>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</si>
  <si>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</si>
  <si>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</si>
  <si>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</si>
  <si>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Poznámka k položce:
Geodetické zaměření trasy VO včetně stožárů. Vychází z rozsahu prováděných úprav VO.</t>
  </si>
  <si>
    <t>Světelnětechnické měření soustavy VO vč. protokolu ve 3 vyhotoveních</t>
  </si>
  <si>
    <t>Demontáž zásuvek se zachováním funkčnosti průmyslových nástěnných, pro prostředí venkovní nebo mokré, připojení šroubové 2P+PE</t>
  </si>
  <si>
    <t>Demontáž proudových chráničů dvoupólových nn do 25 A bez krytu nebo s krytem</t>
  </si>
  <si>
    <t>Montáž zásuvek průmyslových se zapojením vodičů spojovacích, provedení IP 67 2P+PE 16 A</t>
  </si>
  <si>
    <t>Vodotěsná zásuvka 3 pólová s těsnícím víčkem (krytem), 2P+PE, 250 V AC, 16 A, provedení do venkovního prostoru, krytí min. IP44</t>
  </si>
  <si>
    <t>Ocelová upevňovací páska nerez (š=12,7 mm, tl.=0,75 mm, 5,72 kN)</t>
  </si>
  <si>
    <t>Spona pro ocelovou upevňovací nerez pásku šířky 12,7 mm a tloušťky 0,75 mm</t>
  </si>
  <si>
    <t>Proudový chránič - 2 pólový, spínací schopnost min. 6 kA, typ A, nezpožděný, jmenovitý proud 25 A, reziduální proud 30 mA, jmenovité napětí AC 230 V, pracovní teplota - rozsah min. -25°C až +45 °C</t>
  </si>
  <si>
    <t>Montáž proudových chráničů se zapojením vodičů dvoupólových nn do 25 A ve skříni</t>
  </si>
  <si>
    <t>Demontáž stožárů osvětlení ocelových samostatně stojících, délky do 12 m</t>
  </si>
  <si>
    <t>Demontáž elektrovýzbroje stožárů osvětlení 3 okruhy</t>
  </si>
  <si>
    <t>Demontáž elektrovýzbroje stožárů osvětlení 2 okruhy</t>
  </si>
  <si>
    <t>Stožár ocelový osvětlovací silniční vetknutý třístupňový jmenovité výšky 12 m (Ø219/133/102 mm, nadzemní výška 10,2 m, vetknutí 1,5 m) s ochrannou manžetou a ochrannou vrstvou z plastisolu ve spodní části - podrobná specifikace uvedena v poznámce k položce</t>
  </si>
  <si>
    <t>Poznámka k položce:
Specifikace položky:
Ocelový osvětlovací silniční bezpaticový vetknutý stožár třístupňový jmenovité výšky 12 m s ochrannou manžetou v místě vetknutí, provedení v souladu s technickými normami řady ČSN EN 40, dřík třístupňový (Ø219/tl. 6,3 mm - délka 4 m, Ø133/tl. 5 mm - délka 3,8 m, Ø102/tl. 4 mm - délka 3,9 m, délka vetknutí dříku do země 1,5 m, nadzemní výška dříku 10,2 m, celková délka dříku 11,7 m, hmotnost cca 252 kg), ochranná manžeta délky 500 mm z plechu tl. min. 3 mm, střed ochranné manžety v úrovní vetknutí dříku do země, materiál stožáru ocel S235, povrchová úprava celého stožáru oboustranným žárovým zinkováním, od úrovně vetknutí po dvířka ochranná plastisolová vrstva (cca 1 m, přesnou výšku a barevný odstín upřesní zástupce TSK, a.s.), zapuštěná dvířka se zaoblenými rohy šířky 100 až 120 mm a výšky 350 až 400 mm s uzamykáním zámkem s hlavou  na trojúhelníkový klíč, spodní okraj dvířek 600 mm nad úrovní vetknutí, uvnitř dříku šroub M8 pro upevnění elektrovýzbroje, ve spodní části dříku otvor se závitem M8 pro montáž zemnící svorky (300 mm nad úrovní vetknutí), zemnící šroub z nerez oceli, 2 protilehlé vstupní otvory pro kabely se zaoblenými rohy (šířka 50 až 60 mm, výška 150 až 250 mm, horní okraj 350 mm pod úrovní vetknutí), 3 otvory se závitem M12 + pozinkované upevňovací šrouby M12 250 mm od vrcholu dříku pro upevnění výložníku, trvanlivý nedemontovatelný výrobní štítek vně dříku stožáru s identifikačními údaji. V ceně položky zahrnuta doprava na místo určení.</t>
  </si>
  <si>
    <t>31000002.6-R1</t>
  </si>
  <si>
    <t>Výložník ocelový osvětlovací dvouramenný obloukový, vyložení 2 m, výška nad stožár 1,8 m, úhel sevření ramen 90°, osazení do dříku stožáru (před objednáním nutno ověřit horní průměr stávajícího stožáru) - podrobná specifikace uvedena v poznámce k položce</t>
  </si>
  <si>
    <t>Montáž výložníků osvětlení dvouramenných sloupových, hmotnosti do 70 kg</t>
  </si>
  <si>
    <t>Poznámka k položce:
Montáž nových dvouramenných výložníků na silniční stožáry VO jmenovité výšky do 12 m včetně. Výměra položky - viz výkres C4. Položka zahrnuje použití vhodné montážní plošiny.</t>
  </si>
  <si>
    <t>Poznámka k položce:
Specifikace položky:
Ocelový obloukový dvouramenný výložník (vyložení 2 m, ramena Ø60/tl. min. 3 mm, úhel sevření ramen 90°, výztuha mezi rameny, provedení pro osazení do vrcholu dříku stožáru (před objednáním ověřit skutečný horní průměr dotčených stávajících stožárů - řešeno v samostatné položce), kryt proti zatékání vody do stožáru, svou výškou výložník doplňuje závěsnou výšku svítidla na stožáru nadzemní výšky 8,2 m na 10 m, na stožáru nadzemní výšky 10,2 m na 12 m, úhel vyložení nezatíženého výložníku 2° až 4°, materiál výložníku ocel S235, celý výložník oboustranně žárově zinkovaný). V ceně položky zahrnuta doprava na místo určení.</t>
  </si>
  <si>
    <t>Montáž elektrovýzbroje stožárů osvětlení</t>
  </si>
  <si>
    <t>Stožárová elektrovýzbroj do silničního stožáru umožňující odbočení třetího kabelu - podrobná specifikace uvedena v poznámce k položce</t>
  </si>
  <si>
    <t>Válcová pojistka vel. 10 x 38, jmen. proud 6 A, charakteristika gG</t>
  </si>
  <si>
    <t>Ostatní elektromontážní doplňkové práce zhotovení otvorů v plechu tl. do 4 mm kruhových, průměru do 21 mm</t>
  </si>
  <si>
    <t>Poznámka k položce:
Vrtání otvoru do dříku stožáru pro protažení kabelu pro napojení zásuvky vánočního osvětlení. Výměra položky vychází z výkresu C3.</t>
  </si>
  <si>
    <t>Antikorozní ošetření stožáru v místě vrtání otvoru a mechanická ochrana kabelu průřezu do 3x2,5 mm2 (vývodka) při průchodu vrtaným osvorem ve stožáru včetně dodání potřebného materiálu</t>
  </si>
  <si>
    <t>Poznámka k položce:
Vybourání základů demontovaných stožárů VO - výměra vychází z výkresu C2 a z předpokládaných rozměrů základů. Do výměry položky zahrnuto i vybourání stávajících základů stožárů odstraněných dříve z důvodu havarijního stavu.</t>
  </si>
  <si>
    <t>Poznámka k položce:
Pro základy nových stožárů VO. Množství vychází z výkresů C3 a D2.1. Položka obsahuje m.j. dodání betonu C25/30.</t>
  </si>
  <si>
    <t>CZ6807071722</t>
  </si>
  <si>
    <t>Poznámka k položce:
Položka zahrnuje zásyp jam pro sondy, zásyp výkopů pro odkrytí cizích sítí mimo kabelovou rýhu při křížení, zásyp výkopů pro odkopání stávajících vstupů do stávajících stožárů nebo rozváděčů. Pozn. - Předpokládaná potřeba 50% zásypů jam v hornině třídy těžitelnosti I skupiny 3 a 50% zásypů jam v hornině třídy těžitelnosti II skupiny 4.</t>
  </si>
  <si>
    <t>Zajištění bezpečnosti a ochrany zdraví pracovníků na stavbě po dobu realizace stavby, zajištění výkopů, zajištění průchodů chodců a průjezdu vozidel.</t>
  </si>
  <si>
    <t>218204011</t>
  </si>
  <si>
    <t>210204202</t>
  </si>
  <si>
    <t>Montáž stožárů osvětlení ocelových samostatně stojících, délky do 12 m včetně patek z betonu prostého.</t>
  </si>
  <si>
    <t>210204011-R</t>
  </si>
  <si>
    <t>31000002.5-R1</t>
  </si>
  <si>
    <t xml:space="preserve">Stožár ocelový osvětlovací silniční vetknutý třístupňový jmenovité výšky 10 m (Ø168/133/89 mm, nadzemní výška 8,2 m, vetknutí 1,5 m) s ochrannou manžetou a ochrannou vrstvou z plastisolu ve spodní části </t>
  </si>
  <si>
    <t>Montáž rozváděčů skříňových nebo panelových bez zapojení vodičů dělitelných, hmotnosti jednoho pole do 200 kg</t>
  </si>
  <si>
    <t>Kompletní vnitřní výstroj zapínacího rozváděče RVO 109 (6-ti vývodový) v provedení pro osazení do stávající skříně ve stávajícím zděném pilíři  - podrobná specifikace uvedena v poznámce k položce</t>
  </si>
  <si>
    <t>Oprava veřejného osvětlení na tř. 17. listopadu (Slezská univerzita-Tesco)</t>
  </si>
  <si>
    <t>468021221</t>
  </si>
  <si>
    <t>Vytrhání dlažby včetně ručního rozebrání, vytřídění, odhozu na hromady nebo naložení na dopravní prostředek a očistění kostek nebo dlaždic z pískového podkladu z dlaždic zámkových, spáry nezalité</t>
  </si>
  <si>
    <t>460911122</t>
  </si>
  <si>
    <t>Očištění vybouraných prvků z vozovek a chodníků kostek nebo dlaždic od spojovacího materiálu s původní výplní spár kamenivem, s odklizením a uložením na vzdálenost 3 m dlaždic betonových tvarovaných nebo zámkových</t>
  </si>
  <si>
    <t>460921222</t>
  </si>
  <si>
    <t>Vyspravení krytu po překopech kladení dlažby pro pokládání kabelů, včetně rozprostření, urovnání a zhutnění podkladu a provedení lože z kameniva těženého z dlaždic betonových tvarovaných nebo zámkových</t>
  </si>
  <si>
    <t>310000030.2-R.1</t>
  </si>
  <si>
    <t>Stožárové pouzdro - trubka PVC-U průměr 400x9,8 mm, délka 2 m</t>
  </si>
  <si>
    <t>Ustavení stožárového pouzdra silničního stožáru (trubka D400 mm délky do 2 m)</t>
  </si>
  <si>
    <t>460000010a-R</t>
  </si>
  <si>
    <t>Poznámka k položce:
Kontrolní měření osvětlení ve 2 úsecích osvětlovací soustavy s rozdílnou konfigurací - viz světelně technické výpočty v textové části dokumentace. Požadováno provedení v souladu s ČSN EN 13201-4.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</si>
</sst>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9"/>
      <name val="Arial CE"/>
      <charset val="238"/>
    </font>
    <font>
      <sz val="9"/>
      <color rgb="FF0000FF"/>
      <name val="Arial CE"/>
    </font>
    <font>
      <sz val="10"/>
      <color theme="3"/>
      <name val="Arial CE"/>
      <family val="2"/>
    </font>
    <font>
      <sz val="9"/>
      <color theme="3"/>
      <name val="Arial CE"/>
    </font>
    <font>
      <sz val="10"/>
      <color theme="4"/>
      <name val="Arial CE"/>
      <family val="2"/>
    </font>
    <font>
      <i/>
      <sz val="9"/>
      <color rgb="FF0000FF"/>
      <name val="Arial CE"/>
      <charset val="238"/>
    </font>
    <font>
      <sz val="8"/>
      <name val="Arial CE"/>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4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rgb="FF969696"/>
      </left>
      <right style="hair">
        <color rgb="FF969696"/>
      </right>
      <top/>
      <bottom style="hair">
        <color rgb="FF969696"/>
      </bottom>
      <diagonal/>
    </border>
    <border>
      <left style="hair">
        <color rgb="FF969696"/>
      </left>
      <right style="hair">
        <color rgb="FF969696"/>
      </right>
      <top style="hair">
        <color rgb="FF969696"/>
      </top>
      <bottom style="thin">
        <color indexed="64"/>
      </bottom>
      <diagonal/>
    </border>
    <border>
      <left style="hair">
        <color rgb="FF969696"/>
      </left>
      <right style="hair">
        <color rgb="FF969696"/>
      </right>
      <top style="hair">
        <color rgb="FF969696"/>
      </top>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rgb="FF969696"/>
      </left>
      <right style="thin">
        <color rgb="FF000000"/>
      </right>
      <top style="hair">
        <color rgb="FF969696"/>
      </top>
      <bottom style="hair">
        <color indexed="64"/>
      </bottom>
      <diagonal/>
    </border>
    <border>
      <left style="hair">
        <color rgb="FF969696"/>
      </left>
      <right style="hair">
        <color rgb="FF969696"/>
      </right>
      <top style="hair">
        <color rgb="FF969696"/>
      </top>
      <bottom style="hair">
        <color indexed="64"/>
      </bottom>
      <diagonal/>
    </border>
    <border>
      <left style="hair">
        <color rgb="FF969696"/>
      </left>
      <right style="thin">
        <color rgb="FF000000"/>
      </right>
      <top style="hair">
        <color indexed="64"/>
      </top>
      <bottom style="hair">
        <color rgb="FF969696"/>
      </bottom>
      <diagonal/>
    </border>
    <border>
      <left style="hair">
        <color rgb="FF969696"/>
      </left>
      <right style="hair">
        <color rgb="FF969696"/>
      </right>
      <top style="hair">
        <color indexed="64"/>
      </top>
      <bottom style="hair">
        <color rgb="FF969696"/>
      </bottom>
      <diagonal/>
    </border>
  </borders>
  <cellStyleXfs count="2">
    <xf numFmtId="0" fontId="0" fillId="0" borderId="0"/>
    <xf numFmtId="0" fontId="44" fillId="0" borderId="0" applyNumberFormat="0" applyFill="0" applyBorder="0" applyAlignment="0" applyProtection="0"/>
  </cellStyleXfs>
  <cellXfs count="34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2"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3"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3"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4" borderId="8" xfId="0" applyFill="1" applyBorder="1" applyAlignment="1">
      <alignment vertical="center"/>
    </xf>
    <xf numFmtId="0" fontId="17" fillId="4" borderId="9" xfId="0" applyFont="1" applyFill="1" applyBorder="1" applyAlignment="1">
      <alignment horizontal="center" vertic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19" fillId="0" borderId="0" xfId="0" applyFont="1" applyAlignment="1">
      <alignment horizontal="left" vertical="center"/>
    </xf>
    <xf numFmtId="0" fontId="19" fillId="0" borderId="0" xfId="0" applyFont="1" applyAlignment="1">
      <alignment vertical="center"/>
    </xf>
    <xf numFmtId="4" fontId="19" fillId="0" borderId="0" xfId="0" applyNumberFormat="1" applyFont="1" applyAlignment="1">
      <alignment vertical="center"/>
    </xf>
    <xf numFmtId="0" fontId="4" fillId="0" borderId="0" xfId="0" applyFont="1" applyAlignment="1">
      <alignment horizontal="center" vertical="center"/>
    </xf>
    <xf numFmtId="4" fontId="15" fillId="0" borderId="15" xfId="0" applyNumberFormat="1" applyFont="1" applyBorder="1" applyAlignment="1">
      <alignment vertical="center"/>
    </xf>
    <xf numFmtId="4" fontId="15" fillId="0" borderId="0" xfId="0" applyNumberFormat="1" applyFont="1" applyAlignment="1">
      <alignment vertical="center"/>
    </xf>
    <xf numFmtId="166" fontId="15" fillId="0" borderId="0" xfId="0" applyNumberFormat="1" applyFont="1" applyAlignment="1">
      <alignment vertical="center"/>
    </xf>
    <xf numFmtId="4" fontId="15" fillId="0" borderId="16" xfId="0" applyNumberFormat="1" applyFont="1" applyBorder="1" applyAlignment="1">
      <alignment vertical="center"/>
    </xf>
    <xf numFmtId="0" fontId="4" fillId="0" borderId="0" xfId="0" applyFont="1" applyAlignment="1">
      <alignment horizontal="left" vertical="center"/>
    </xf>
    <xf numFmtId="0" fontId="20" fillId="0" borderId="0" xfId="0" applyFont="1" applyAlignment="1">
      <alignment horizontal="left" vertical="center"/>
    </xf>
    <xf numFmtId="0" fontId="21" fillId="0" borderId="0" xfId="1" applyFont="1" applyAlignment="1">
      <alignment horizontal="center" vertical="center"/>
    </xf>
    <xf numFmtId="0" fontId="5" fillId="0" borderId="4"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3" fillId="0" borderId="0" xfId="0" applyFont="1" applyAlignment="1">
      <alignment horizontal="center" vertical="center"/>
    </xf>
    <xf numFmtId="4" fontId="24" fillId="0" borderId="15" xfId="0" applyNumberFormat="1" applyFont="1" applyBorder="1" applyAlignment="1">
      <alignment vertical="center"/>
    </xf>
    <xf numFmtId="4" fontId="24" fillId="0" borderId="0" xfId="0" applyNumberFormat="1" applyFont="1" applyAlignment="1">
      <alignment vertical="center"/>
    </xf>
    <xf numFmtId="166" fontId="24" fillId="0" borderId="0" xfId="0" applyNumberFormat="1" applyFont="1" applyAlignment="1">
      <alignment vertical="center"/>
    </xf>
    <xf numFmtId="4" fontId="24" fillId="0" borderId="16" xfId="0" applyNumberFormat="1" applyFont="1" applyBorder="1" applyAlignment="1">
      <alignment vertical="center"/>
    </xf>
    <xf numFmtId="0" fontId="5" fillId="0" borderId="0" xfId="0" applyFont="1" applyAlignment="1">
      <alignment horizontal="left" vertical="center"/>
    </xf>
    <xf numFmtId="4" fontId="24" fillId="0" borderId="20" xfId="0" applyNumberFormat="1" applyFont="1" applyBorder="1" applyAlignment="1">
      <alignment vertical="center"/>
    </xf>
    <xf numFmtId="4" fontId="24" fillId="0" borderId="21" xfId="0" applyNumberFormat="1" applyFont="1" applyBorder="1" applyAlignment="1">
      <alignment vertical="center"/>
    </xf>
    <xf numFmtId="166" fontId="24" fillId="0" borderId="21" xfId="0" applyNumberFormat="1" applyFont="1" applyBorder="1" applyAlignment="1">
      <alignment vertical="center"/>
    </xf>
    <xf numFmtId="4" fontId="24" fillId="0" borderId="22" xfId="0" applyNumberFormat="1" applyFont="1" applyBorder="1" applyAlignment="1">
      <alignment vertical="center"/>
    </xf>
    <xf numFmtId="0" fontId="25" fillId="0" borderId="0" xfId="0" applyFont="1" applyAlignment="1">
      <alignment horizontal="left" vertical="center"/>
    </xf>
    <xf numFmtId="0" fontId="0" fillId="0" borderId="4" xfId="0" applyBorder="1" applyAlignment="1">
      <alignment vertical="center" wrapText="1"/>
    </xf>
    <xf numFmtId="0" fontId="13" fillId="0" borderId="0" xfId="0" applyFont="1" applyAlignment="1">
      <alignment horizontal="left" vertical="center"/>
    </xf>
    <xf numFmtId="0" fontId="16"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17" fillId="4" borderId="0" xfId="0" applyFont="1" applyFill="1" applyAlignment="1">
      <alignment horizontal="left" vertical="center"/>
    </xf>
    <xf numFmtId="0" fontId="17" fillId="4" borderId="0" xfId="0" applyFont="1" applyFill="1" applyAlignment="1">
      <alignment horizontal="right" vertical="center"/>
    </xf>
    <xf numFmtId="0" fontId="26"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4" fontId="19" fillId="0" borderId="0" xfId="0" applyNumberFormat="1" applyFont="1"/>
    <xf numFmtId="166" fontId="27" fillId="0" borderId="13" xfId="0" applyNumberFormat="1" applyFont="1" applyBorder="1"/>
    <xf numFmtId="166" fontId="27" fillId="0" borderId="14" xfId="0" applyNumberFormat="1" applyFont="1" applyBorder="1"/>
    <xf numFmtId="4" fontId="28"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17" fillId="0" borderId="23" xfId="0" applyFont="1" applyBorder="1" applyAlignment="1" applyProtection="1">
      <alignment horizontal="center" vertical="center"/>
      <protection locked="0"/>
    </xf>
    <xf numFmtId="49" fontId="17" fillId="0" borderId="23" xfId="0" applyNumberFormat="1"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17" fillId="0" borderId="23" xfId="0" applyFont="1" applyBorder="1" applyAlignment="1" applyProtection="1">
      <alignment horizontal="center" vertical="center" wrapText="1"/>
      <protection locked="0"/>
    </xf>
    <xf numFmtId="167" fontId="17" fillId="0" borderId="23" xfId="0" applyNumberFormat="1" applyFont="1" applyBorder="1" applyAlignment="1" applyProtection="1">
      <alignment vertical="center"/>
      <protection locked="0"/>
    </xf>
    <xf numFmtId="4" fontId="17" fillId="0" borderId="23" xfId="0" applyNumberFormat="1" applyFont="1" applyBorder="1" applyAlignment="1" applyProtection="1">
      <alignment vertical="center"/>
      <protection locked="0"/>
    </xf>
    <xf numFmtId="0" fontId="18" fillId="0" borderId="15" xfId="0" applyFont="1" applyBorder="1" applyAlignment="1">
      <alignment horizontal="left" vertical="center"/>
    </xf>
    <xf numFmtId="0" fontId="18" fillId="0" borderId="0" xfId="0" applyFont="1" applyAlignment="1">
      <alignment horizontal="center" vertical="center"/>
    </xf>
    <xf numFmtId="166" fontId="18" fillId="0" borderId="0" xfId="0" applyNumberFormat="1" applyFont="1" applyAlignment="1">
      <alignment vertical="center"/>
    </xf>
    <xf numFmtId="166" fontId="18" fillId="0" borderId="16" xfId="0" applyNumberFormat="1" applyFont="1" applyBorder="1" applyAlignment="1">
      <alignment vertical="center"/>
    </xf>
    <xf numFmtId="0" fontId="17" fillId="0" borderId="0" xfId="0" applyFont="1" applyAlignment="1">
      <alignment horizontal="left" vertical="center"/>
    </xf>
    <xf numFmtId="4" fontId="0" fillId="0" borderId="0" xfId="0" applyNumberFormat="1" applyAlignment="1">
      <alignment vertical="center"/>
    </xf>
    <xf numFmtId="0" fontId="29" fillId="0" borderId="0" xfId="0" applyFont="1" applyAlignment="1">
      <alignment horizontal="left" vertical="center"/>
    </xf>
    <xf numFmtId="0" fontId="30" fillId="0" borderId="0" xfId="1" applyFont="1" applyAlignment="1">
      <alignment vertical="center" wrapText="1"/>
    </xf>
    <xf numFmtId="0" fontId="0" fillId="0" borderId="15" xfId="0" applyBorder="1" applyAlignment="1">
      <alignment vertical="center"/>
    </xf>
    <xf numFmtId="0" fontId="31" fillId="0" borderId="0" xfId="0" applyFont="1" applyAlignment="1">
      <alignment horizontal="left" vertical="center"/>
    </xf>
    <xf numFmtId="0" fontId="32"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33" fillId="0" borderId="23" xfId="0" applyFont="1" applyBorder="1" applyAlignment="1" applyProtection="1">
      <alignment horizontal="center" vertical="center"/>
      <protection locked="0"/>
    </xf>
    <xf numFmtId="49" fontId="33" fillId="0" borderId="23" xfId="0" applyNumberFormat="1" applyFont="1" applyBorder="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33" fillId="0" borderId="23" xfId="0" applyFont="1" applyBorder="1" applyAlignment="1" applyProtection="1">
      <alignment horizontal="center" vertical="center" wrapText="1"/>
      <protection locked="0"/>
    </xf>
    <xf numFmtId="167" fontId="33" fillId="0" borderId="23" xfId="0" applyNumberFormat="1" applyFont="1" applyBorder="1" applyAlignment="1" applyProtection="1">
      <alignment vertical="center"/>
      <protection locked="0"/>
    </xf>
    <xf numFmtId="4" fontId="33" fillId="0" borderId="23" xfId="0" applyNumberFormat="1" applyFont="1" applyBorder="1" applyAlignment="1" applyProtection="1">
      <alignment vertical="center"/>
      <protection locked="0"/>
    </xf>
    <xf numFmtId="0" fontId="34" fillId="0" borderId="4" xfId="0" applyFont="1" applyBorder="1" applyAlignment="1">
      <alignment vertical="center"/>
    </xf>
    <xf numFmtId="0" fontId="33" fillId="0" borderId="15" xfId="0" applyFont="1" applyBorder="1" applyAlignment="1">
      <alignment horizontal="left" vertical="center"/>
    </xf>
    <xf numFmtId="0" fontId="33" fillId="0" borderId="0" xfId="0" applyFont="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40"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1"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43" fillId="0" borderId="1" xfId="0" applyFont="1" applyBorder="1" applyAlignment="1">
      <alignment horizontal="left" vertical="center"/>
    </xf>
    <xf numFmtId="0" fontId="38" fillId="0" borderId="1" xfId="0" applyFont="1" applyBorder="1" applyAlignment="1">
      <alignment horizontal="center" vertical="center"/>
    </xf>
    <xf numFmtId="0" fontId="38" fillId="0" borderId="0" xfId="0" applyFont="1" applyAlignment="1">
      <alignment horizontal="left" vertical="center"/>
    </xf>
    <xf numFmtId="0" fontId="39" fillId="0" borderId="27" xfId="0" applyFont="1" applyBorder="1" applyAlignment="1">
      <alignment horizontal="left" vertical="center"/>
    </xf>
    <xf numFmtId="0" fontId="35" fillId="0" borderId="30" xfId="0" applyFont="1" applyBorder="1" applyAlignment="1">
      <alignment horizontal="left" vertical="center"/>
    </xf>
    <xf numFmtId="0" fontId="40"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5"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1" xfId="0" applyFont="1" applyBorder="1" applyAlignment="1">
      <alignment horizontal="left" vertical="center"/>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center" vertical="center"/>
    </xf>
    <xf numFmtId="0" fontId="41" fillId="0" borderId="0" xfId="0" applyFont="1" applyAlignment="1">
      <alignment vertical="center"/>
    </xf>
    <xf numFmtId="0" fontId="37" fillId="0" borderId="1" xfId="0" applyFont="1" applyBorder="1" applyAlignment="1">
      <alignment vertical="center"/>
    </xf>
    <xf numFmtId="0" fontId="41" fillId="0" borderId="29" xfId="0" applyFont="1" applyBorder="1" applyAlignment="1">
      <alignment vertical="center"/>
    </xf>
    <xf numFmtId="0" fontId="37" fillId="0" borderId="29" xfId="0" applyFont="1" applyBorder="1" applyAlignment="1">
      <alignment vertical="center"/>
    </xf>
    <xf numFmtId="0" fontId="38" fillId="0" borderId="1" xfId="0" applyFont="1"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1" fillId="0" borderId="29" xfId="0" applyFont="1" applyBorder="1"/>
    <xf numFmtId="0" fontId="35" fillId="0" borderId="27" xfId="0" applyFont="1" applyBorder="1" applyAlignment="1">
      <alignment vertical="top"/>
    </xf>
    <xf numFmtId="0" fontId="35" fillId="0" borderId="28" xfId="0" applyFont="1" applyBorder="1" applyAlignment="1">
      <alignmen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0" fontId="17" fillId="0" borderId="32" xfId="0" applyFont="1" applyBorder="1" applyAlignment="1" applyProtection="1">
      <alignment horizontal="left" vertical="center" wrapText="1"/>
      <protection locked="0"/>
    </xf>
    <xf numFmtId="0" fontId="17" fillId="0" borderId="32" xfId="0" applyFont="1" applyBorder="1" applyAlignment="1" applyProtection="1">
      <alignment horizontal="center" vertical="center" wrapText="1"/>
      <protection locked="0"/>
    </xf>
    <xf numFmtId="167" fontId="17" fillId="0" borderId="32" xfId="0" applyNumberFormat="1" applyFont="1" applyBorder="1" applyAlignment="1" applyProtection="1">
      <alignment vertical="center"/>
      <protection locked="0"/>
    </xf>
    <xf numFmtId="4" fontId="17" fillId="0" borderId="32" xfId="0" applyNumberFormat="1" applyFont="1" applyBorder="1" applyAlignment="1" applyProtection="1">
      <alignment vertical="center"/>
      <protection locked="0"/>
    </xf>
    <xf numFmtId="0" fontId="46" fillId="0" borderId="32" xfId="0" applyFont="1" applyBorder="1" applyAlignment="1" applyProtection="1">
      <alignment horizontal="left" vertical="center" wrapText="1"/>
      <protection locked="0"/>
    </xf>
    <xf numFmtId="167" fontId="47" fillId="0" borderId="23" xfId="0" applyNumberFormat="1" applyFont="1" applyBorder="1" applyAlignment="1" applyProtection="1">
      <alignment vertical="center"/>
      <protection locked="0"/>
    </xf>
    <xf numFmtId="0" fontId="47" fillId="0" borderId="23" xfId="0" applyFont="1" applyBorder="1" applyAlignment="1" applyProtection="1">
      <alignment horizontal="left" vertical="center" wrapText="1"/>
      <protection locked="0"/>
    </xf>
    <xf numFmtId="0" fontId="47" fillId="0" borderId="23" xfId="0" applyFont="1" applyBorder="1" applyAlignment="1" applyProtection="1">
      <alignment horizontal="center" vertical="center" wrapText="1"/>
      <protection locked="0"/>
    </xf>
    <xf numFmtId="4" fontId="47" fillId="0" borderId="23"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49" fontId="47" fillId="0" borderId="33" xfId="0" applyNumberFormat="1"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2" xfId="0" applyFont="1" applyBorder="1" applyAlignment="1" applyProtection="1">
      <alignment horizontal="center" vertical="center" wrapText="1"/>
      <protection locked="0"/>
    </xf>
    <xf numFmtId="4" fontId="47" fillId="0" borderId="32" xfId="0" applyNumberFormat="1" applyFont="1" applyBorder="1" applyAlignment="1" applyProtection="1">
      <alignment vertical="center"/>
      <protection locked="0"/>
    </xf>
    <xf numFmtId="0" fontId="17" fillId="0" borderId="1" xfId="0" applyFont="1" applyBorder="1" applyAlignment="1" applyProtection="1">
      <alignment horizontal="center" vertical="center"/>
      <protection locked="0"/>
    </xf>
    <xf numFmtId="49" fontId="17" fillId="0" borderId="1" xfId="0" applyNumberFormat="1"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167" fontId="17" fillId="0" borderId="1" xfId="0" applyNumberFormat="1" applyFont="1" applyBorder="1" applyAlignment="1" applyProtection="1">
      <alignment vertical="center"/>
      <protection locked="0"/>
    </xf>
    <xf numFmtId="4" fontId="17" fillId="0" borderId="1" xfId="0" applyNumberFormat="1" applyFont="1" applyBorder="1" applyAlignment="1" applyProtection="1">
      <alignment vertical="center"/>
      <protection locked="0"/>
    </xf>
    <xf numFmtId="0" fontId="17" fillId="0" borderId="1" xfId="0" applyFont="1" applyBorder="1" applyAlignment="1" applyProtection="1">
      <alignment horizontal="left" vertical="center" wrapText="1"/>
      <protection locked="0"/>
    </xf>
    <xf numFmtId="4" fontId="48" fillId="0" borderId="0" xfId="0" applyNumberFormat="1" applyFont="1" applyAlignment="1">
      <alignment vertical="center"/>
    </xf>
    <xf numFmtId="4" fontId="49" fillId="0" borderId="1" xfId="0" applyNumberFormat="1" applyFont="1" applyBorder="1" applyAlignment="1" applyProtection="1">
      <alignment vertical="center"/>
      <protection locked="0"/>
    </xf>
    <xf numFmtId="49" fontId="47" fillId="0" borderId="34" xfId="0" applyNumberFormat="1" applyFont="1" applyBorder="1" applyAlignment="1" applyProtection="1">
      <alignment horizontal="left" vertical="center" wrapText="1"/>
      <protection locked="0"/>
    </xf>
    <xf numFmtId="14" fontId="2" fillId="0" borderId="0" xfId="0" applyNumberFormat="1" applyFont="1" applyAlignment="1">
      <alignment horizontal="left" vertical="center"/>
    </xf>
    <xf numFmtId="4" fontId="50" fillId="0" borderId="0" xfId="0" applyNumberFormat="1" applyFont="1" applyAlignment="1">
      <alignment horizontal="right"/>
    </xf>
    <xf numFmtId="167" fontId="47" fillId="0" borderId="32" xfId="0" applyNumberFormat="1" applyFont="1" applyBorder="1" applyAlignment="1" applyProtection="1">
      <alignment vertical="center"/>
      <protection locked="0"/>
    </xf>
    <xf numFmtId="0" fontId="0" fillId="0" borderId="1" xfId="0" applyBorder="1" applyAlignment="1">
      <alignment vertical="center"/>
    </xf>
    <xf numFmtId="0" fontId="9" fillId="0" borderId="1"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31" fillId="0" borderId="35" xfId="0" applyFont="1" applyBorder="1" applyAlignment="1">
      <alignment horizontal="left" vertical="center"/>
    </xf>
    <xf numFmtId="0" fontId="9" fillId="0" borderId="39" xfId="0" applyFont="1" applyBorder="1" applyAlignment="1">
      <alignment horizontal="left" vertical="center" wrapText="1"/>
    </xf>
    <xf numFmtId="0" fontId="9" fillId="0" borderId="40" xfId="0" applyFont="1" applyBorder="1" applyAlignment="1">
      <alignment vertical="center"/>
    </xf>
    <xf numFmtId="167" fontId="9" fillId="0" borderId="35" xfId="0" applyNumberFormat="1" applyFont="1" applyBorder="1" applyAlignment="1">
      <alignment vertical="center"/>
    </xf>
    <xf numFmtId="0" fontId="9" fillId="0" borderId="39" xfId="0" applyFont="1" applyBorder="1" applyAlignment="1">
      <alignment vertical="center"/>
    </xf>
    <xf numFmtId="0" fontId="9" fillId="0" borderId="1" xfId="0" applyFont="1" applyBorder="1" applyAlignment="1">
      <alignment horizontal="left" vertical="center"/>
    </xf>
    <xf numFmtId="2" fontId="51" fillId="0" borderId="37" xfId="0" applyNumberFormat="1" applyFont="1" applyBorder="1" applyAlignment="1">
      <alignment vertical="center"/>
    </xf>
    <xf numFmtId="0" fontId="47" fillId="0" borderId="38" xfId="0" applyFont="1" applyBorder="1" applyAlignment="1">
      <alignment horizontal="center" vertical="center"/>
    </xf>
    <xf numFmtId="0" fontId="46" fillId="0" borderId="40" xfId="0" applyFont="1" applyBorder="1" applyAlignment="1">
      <alignment horizontal="center" vertical="center"/>
    </xf>
    <xf numFmtId="0" fontId="17" fillId="0" borderId="42" xfId="0" applyFont="1" applyBorder="1" applyAlignment="1">
      <alignment horizontal="center" vertical="center"/>
    </xf>
    <xf numFmtId="167" fontId="17" fillId="0" borderId="41" xfId="0" applyNumberFormat="1" applyFont="1" applyBorder="1" applyAlignment="1">
      <alignment vertical="center"/>
    </xf>
    <xf numFmtId="2" fontId="17" fillId="0" borderId="40" xfId="0" applyNumberFormat="1" applyFont="1" applyBorder="1" applyAlignment="1">
      <alignment vertical="center"/>
    </xf>
    <xf numFmtId="0" fontId="52" fillId="0" borderId="37" xfId="0" applyFont="1" applyBorder="1" applyAlignment="1">
      <alignment horizontal="center" vertical="center"/>
    </xf>
    <xf numFmtId="0" fontId="52" fillId="0" borderId="40" xfId="0" applyFont="1" applyBorder="1" applyAlignment="1">
      <alignment horizontal="center" vertical="center"/>
    </xf>
    <xf numFmtId="0" fontId="17" fillId="0" borderId="44" xfId="0" applyFont="1" applyBorder="1" applyAlignment="1" applyProtection="1">
      <alignment horizontal="center" vertical="center"/>
      <protection locked="0"/>
    </xf>
    <xf numFmtId="49" fontId="17" fillId="0" borderId="44" xfId="0" applyNumberFormat="1" applyFont="1" applyBorder="1" applyAlignment="1" applyProtection="1">
      <alignment horizontal="left" vertical="center" wrapText="1"/>
      <protection locked="0"/>
    </xf>
    <xf numFmtId="0" fontId="17" fillId="0" borderId="44" xfId="0" applyFont="1" applyBorder="1" applyAlignment="1" applyProtection="1">
      <alignment horizontal="left" vertical="center" wrapText="1"/>
      <protection locked="0"/>
    </xf>
    <xf numFmtId="0" fontId="17" fillId="0" borderId="44" xfId="0" applyFont="1" applyBorder="1" applyAlignment="1" applyProtection="1">
      <alignment horizontal="center" vertical="center" wrapText="1"/>
      <protection locked="0"/>
    </xf>
    <xf numFmtId="167" fontId="17" fillId="0" borderId="44" xfId="0" applyNumberFormat="1" applyFont="1" applyBorder="1" applyAlignment="1" applyProtection="1">
      <alignment vertical="center"/>
      <protection locked="0"/>
    </xf>
    <xf numFmtId="4" fontId="17" fillId="0" borderId="44" xfId="0" applyNumberFormat="1" applyFont="1" applyBorder="1" applyAlignment="1" applyProtection="1">
      <alignment vertical="center"/>
      <protection locked="0"/>
    </xf>
    <xf numFmtId="0" fontId="17" fillId="0" borderId="43" xfId="0" applyFont="1" applyBorder="1" applyAlignment="1" applyProtection="1">
      <alignment horizontal="left" vertical="center" wrapText="1"/>
      <protection locked="0"/>
    </xf>
    <xf numFmtId="0" fontId="17" fillId="0" borderId="46" xfId="0" applyFont="1" applyBorder="1" applyAlignment="1" applyProtection="1">
      <alignment horizontal="center" vertical="center"/>
      <protection locked="0"/>
    </xf>
    <xf numFmtId="49" fontId="17" fillId="0" borderId="46" xfId="0" applyNumberFormat="1" applyFont="1" applyBorder="1" applyAlignment="1" applyProtection="1">
      <alignment horizontal="left" vertical="center" wrapText="1"/>
      <protection locked="0"/>
    </xf>
    <xf numFmtId="0" fontId="17" fillId="0" borderId="46" xfId="0" applyFont="1" applyBorder="1" applyAlignment="1" applyProtection="1">
      <alignment horizontal="left" vertical="center" wrapText="1"/>
      <protection locked="0"/>
    </xf>
    <xf numFmtId="0" fontId="17" fillId="0" borderId="46" xfId="0" applyFont="1" applyBorder="1" applyAlignment="1" applyProtection="1">
      <alignment horizontal="center" vertical="center" wrapText="1"/>
      <protection locked="0"/>
    </xf>
    <xf numFmtId="167" fontId="17" fillId="0" borderId="46" xfId="0" applyNumberFormat="1" applyFont="1" applyBorder="1" applyAlignment="1" applyProtection="1">
      <alignment vertical="center"/>
      <protection locked="0"/>
    </xf>
    <xf numFmtId="4" fontId="17" fillId="0" borderId="46" xfId="0" applyNumberFormat="1" applyFont="1" applyBorder="1" applyAlignment="1" applyProtection="1">
      <alignment vertical="center"/>
      <protection locked="0"/>
    </xf>
    <xf numFmtId="0" fontId="17" fillId="0" borderId="45" xfId="0" applyFont="1" applyBorder="1" applyAlignment="1" applyProtection="1">
      <alignment horizontal="left" vertical="center" wrapText="1"/>
      <protection locked="0"/>
    </xf>
    <xf numFmtId="0" fontId="11" fillId="2" borderId="0" xfId="0" applyFont="1" applyFill="1" applyAlignment="1">
      <alignment horizontal="center" vertical="center"/>
    </xf>
    <xf numFmtId="0" fontId="0" fillId="0" borderId="0" xfId="0"/>
    <xf numFmtId="4" fontId="23"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horizontal="left" vertical="center" wrapText="1"/>
    </xf>
    <xf numFmtId="4" fontId="19" fillId="0" borderId="0" xfId="0" applyNumberFormat="1" applyFont="1" applyAlignment="1">
      <alignment horizontal="right" vertical="center"/>
    </xf>
    <xf numFmtId="4" fontId="19" fillId="0" borderId="0" xfId="0" applyNumberFormat="1" applyFont="1" applyAlignment="1">
      <alignment vertical="center"/>
    </xf>
    <xf numFmtId="0" fontId="17" fillId="4" borderId="7" xfId="0" applyFont="1" applyFill="1" applyBorder="1" applyAlignment="1">
      <alignment horizontal="center" vertical="center"/>
    </xf>
    <xf numFmtId="0" fontId="17" fillId="4" borderId="8" xfId="0" applyFont="1" applyFill="1" applyBorder="1" applyAlignment="1">
      <alignment horizontal="left" vertical="center"/>
    </xf>
    <xf numFmtId="0" fontId="17" fillId="4" borderId="8" xfId="0" applyFont="1" applyFill="1" applyBorder="1" applyAlignment="1">
      <alignment horizontal="center" vertical="center"/>
    </xf>
    <xf numFmtId="0" fontId="17" fillId="4" borderId="8" xfId="0"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vertical="center"/>
    </xf>
    <xf numFmtId="4" fontId="14"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3"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8" fillId="0" borderId="1" xfId="0" applyFont="1" applyBorder="1" applyAlignment="1">
      <alignment horizontal="left" vertical="center" wrapText="1"/>
    </xf>
    <xf numFmtId="0" fontId="36" fillId="0" borderId="1" xfId="0" applyFont="1" applyBorder="1" applyAlignment="1">
      <alignment horizontal="center" vertical="center" wrapText="1"/>
    </xf>
    <xf numFmtId="0" fontId="37" fillId="0" borderId="29" xfId="0" applyFont="1" applyBorder="1" applyAlignment="1">
      <alignment horizontal="left" wrapText="1"/>
    </xf>
    <xf numFmtId="0" fontId="36" fillId="0" borderId="1" xfId="0" applyFont="1" applyBorder="1" applyAlignment="1">
      <alignment horizontal="center" vertical="center"/>
    </xf>
    <xf numFmtId="49" fontId="38" fillId="0" borderId="1" xfId="0" applyNumberFormat="1"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left" vertical="center"/>
    </xf>
    <xf numFmtId="0" fontId="37" fillId="0" borderId="29" xfId="0" applyFont="1" applyBorder="1" applyAlignment="1">
      <alignment horizontal="left"/>
    </xf>
  </cellXfs>
  <cellStyles count="2">
    <cellStyle name="Hypertextový odkaz" xfId="1" builtinId="8"/>
    <cellStyle name="Normální" xfId="0" builtinId="0" customBuiltin="1"/>
  </cellStyles>
  <dxfs count="0"/>
  <tableStyles count="0"/>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2_02/210812063" TargetMode="External"/><Relationship Id="rId18" Type="http://schemas.openxmlformats.org/officeDocument/2006/relationships/hyperlink" Target="https://podminky.urs.cz/item/CS_URS_2022_02/210100151" TargetMode="External"/><Relationship Id="rId26" Type="http://schemas.openxmlformats.org/officeDocument/2006/relationships/hyperlink" Target="https://podminky.urs.cz/item/CS_URS_2022_02/460632214" TargetMode="External"/><Relationship Id="rId39" Type="http://schemas.openxmlformats.org/officeDocument/2006/relationships/hyperlink" Target="https://podminky.urs.cz/item/CS_URS_2022_02/460581131" TargetMode="External"/><Relationship Id="rId21" Type="http://schemas.openxmlformats.org/officeDocument/2006/relationships/hyperlink" Target="https://podminky.urs.cz/item/CS_URS_2022_02/210220301" TargetMode="External"/><Relationship Id="rId34" Type="http://schemas.openxmlformats.org/officeDocument/2006/relationships/hyperlink" Target="https://podminky.urs.cz/item/CS_URS_2022_02/460431133" TargetMode="External"/><Relationship Id="rId42" Type="http://schemas.openxmlformats.org/officeDocument/2006/relationships/hyperlink" Target="https://podminky.urs.cz/item/CS_URS_2022_02/460341113" TargetMode="External"/><Relationship Id="rId47" Type="http://schemas.openxmlformats.org/officeDocument/2006/relationships/hyperlink" Target="https://podminky.urs.cz/item/CS_URS_2022_02/460361121" TargetMode="External"/><Relationship Id="rId50" Type="http://schemas.openxmlformats.org/officeDocument/2006/relationships/hyperlink" Target="https://podminky.urs.cz/item/CS_URS_2022_02/469973125" TargetMode="External"/><Relationship Id="rId55" Type="http://schemas.openxmlformats.org/officeDocument/2006/relationships/drawing" Target="../drawings/drawing2.xml"/><Relationship Id="rId7" Type="http://schemas.openxmlformats.org/officeDocument/2006/relationships/hyperlink" Target="https://podminky.urs.cz/item/CS_URS_2022_02/218204125" TargetMode="External"/><Relationship Id="rId2" Type="http://schemas.openxmlformats.org/officeDocument/2006/relationships/hyperlink" Target="https://podminky.urs.cz/item/CS_URS_2022_02/998231311" TargetMode="External"/><Relationship Id="rId16" Type="http://schemas.openxmlformats.org/officeDocument/2006/relationships/hyperlink" Target="https://podminky.urs.cz/item/CS_URS_2022_02/210812035" TargetMode="External"/><Relationship Id="rId29" Type="http://schemas.openxmlformats.org/officeDocument/2006/relationships/hyperlink" Target="https://podminky.urs.cz/item/CS_URS_2022_02/460391124" TargetMode="External"/><Relationship Id="rId11" Type="http://schemas.openxmlformats.org/officeDocument/2006/relationships/hyperlink" Target="https://podminky.urs.cz/item/CS_URS_2022_02/210204103" TargetMode="External"/><Relationship Id="rId24" Type="http://schemas.openxmlformats.org/officeDocument/2006/relationships/hyperlink" Target="https://podminky.urs.cz/item/CS_URS_2022_02/460721111" TargetMode="External"/><Relationship Id="rId32" Type="http://schemas.openxmlformats.org/officeDocument/2006/relationships/hyperlink" Target="https://podminky.urs.cz/item/CS_URS_2022_02/460242211" TargetMode="External"/><Relationship Id="rId37" Type="http://schemas.openxmlformats.org/officeDocument/2006/relationships/hyperlink" Target="https://podminky.urs.cz/item/CS_URS_2022_02/460791213" TargetMode="External"/><Relationship Id="rId40" Type="http://schemas.openxmlformats.org/officeDocument/2006/relationships/hyperlink" Target="https://podminky.urs.cz/item/CS_URS_2022_02/460581121" TargetMode="External"/><Relationship Id="rId45" Type="http://schemas.openxmlformats.org/officeDocument/2006/relationships/hyperlink" Target="https://podminky.urs.cz/item/CS_URS_2022_02/469972111" TargetMode="External"/><Relationship Id="rId53" Type="http://schemas.openxmlformats.org/officeDocument/2006/relationships/hyperlink" Target="https://podminky.urs.cz/item/CS_URS_2022_02/573191111" TargetMode="External"/><Relationship Id="rId5" Type="http://schemas.openxmlformats.org/officeDocument/2006/relationships/hyperlink" Target="https://podminky.urs.cz/item/CS_URS_2022_02/998225195" TargetMode="External"/><Relationship Id="rId10" Type="http://schemas.openxmlformats.org/officeDocument/2006/relationships/hyperlink" Target="https://podminky.urs.cz/item/CS_URS_2022_02/218220302" TargetMode="External"/><Relationship Id="rId19" Type="http://schemas.openxmlformats.org/officeDocument/2006/relationships/hyperlink" Target="https://podminky.urs.cz/item/CS_URS_2022_02/210101233" TargetMode="External"/><Relationship Id="rId31" Type="http://schemas.openxmlformats.org/officeDocument/2006/relationships/hyperlink" Target="https://podminky.urs.cz/item/CS_URS_2022_02/460281123" TargetMode="External"/><Relationship Id="rId44" Type="http://schemas.openxmlformats.org/officeDocument/2006/relationships/hyperlink" Target="https://podminky.urs.cz/item/CS_URS_2022_02/460371113" TargetMode="External"/><Relationship Id="rId52" Type="http://schemas.openxmlformats.org/officeDocument/2006/relationships/hyperlink" Target="https://podminky.urs.cz/item/CS_URS_2022_02/573231107" TargetMode="External"/><Relationship Id="rId4" Type="http://schemas.openxmlformats.org/officeDocument/2006/relationships/hyperlink" Target="https://podminky.urs.cz/item/CS_URS_2022_02/998225194" TargetMode="External"/><Relationship Id="rId9" Type="http://schemas.openxmlformats.org/officeDocument/2006/relationships/hyperlink" Target="https://podminky.urs.cz/item/CS_URS_2022_02/210100152" TargetMode="External"/><Relationship Id="rId14" Type="http://schemas.openxmlformats.org/officeDocument/2006/relationships/hyperlink" Target="https://podminky.urs.cz/item/CS_URS_2022_02/210950201" TargetMode="External"/><Relationship Id="rId22" Type="http://schemas.openxmlformats.org/officeDocument/2006/relationships/hyperlink" Target="https://podminky.urs.cz/item/CS_URS_2022_02/460010024" TargetMode="External"/><Relationship Id="rId27" Type="http://schemas.openxmlformats.org/officeDocument/2006/relationships/hyperlink" Target="https://podminky.urs.cz/item/CS_URS_2022_02/460631212" TargetMode="External"/><Relationship Id="rId30" Type="http://schemas.openxmlformats.org/officeDocument/2006/relationships/hyperlink" Target="https://podminky.urs.cz/item/CS_URS_2022_02/460281113" TargetMode="External"/><Relationship Id="rId35" Type="http://schemas.openxmlformats.org/officeDocument/2006/relationships/hyperlink" Target="https://podminky.urs.cz/item/CS_URS_2022_02/460431122" TargetMode="External"/><Relationship Id="rId43" Type="http://schemas.openxmlformats.org/officeDocument/2006/relationships/hyperlink" Target="https://podminky.urs.cz/item/CS_URS_2022_02/460341121" TargetMode="External"/><Relationship Id="rId48" Type="http://schemas.openxmlformats.org/officeDocument/2006/relationships/hyperlink" Target="https://podminky.urs.cz/item/CS_URS_2022_02/469973120" TargetMode="External"/><Relationship Id="rId8" Type="http://schemas.openxmlformats.org/officeDocument/2006/relationships/hyperlink" Target="https://podminky.urs.cz/item/CS_URS_2022_02/218902013" TargetMode="External"/><Relationship Id="rId51" Type="http://schemas.openxmlformats.org/officeDocument/2006/relationships/hyperlink" Target="https://podminky.urs.cz/item/CS_URS_2022_02/919121211" TargetMode="External"/><Relationship Id="rId3" Type="http://schemas.openxmlformats.org/officeDocument/2006/relationships/hyperlink" Target="https://podminky.urs.cz/item/CS_URS_2022_02/998225111" TargetMode="External"/><Relationship Id="rId12" Type="http://schemas.openxmlformats.org/officeDocument/2006/relationships/hyperlink" Target="https://podminky.urs.cz/item/CS_URS_2022_02/210204107" TargetMode="External"/><Relationship Id="rId17" Type="http://schemas.openxmlformats.org/officeDocument/2006/relationships/hyperlink" Target="https://podminky.urs.cz/item/CS_URS_2022_02/210950202" TargetMode="External"/><Relationship Id="rId25" Type="http://schemas.openxmlformats.org/officeDocument/2006/relationships/hyperlink" Target="https://podminky.urs.cz/item/CS_URS_2022_02/460632114" TargetMode="External"/><Relationship Id="rId33" Type="http://schemas.openxmlformats.org/officeDocument/2006/relationships/hyperlink" Target="https://podminky.urs.cz/item/CS_URS_2022_02/460762111" TargetMode="External"/><Relationship Id="rId38" Type="http://schemas.openxmlformats.org/officeDocument/2006/relationships/hyperlink" Target="https://podminky.urs.cz/item/CS_URS_2022_02/460671113" TargetMode="External"/><Relationship Id="rId46" Type="http://schemas.openxmlformats.org/officeDocument/2006/relationships/hyperlink" Target="https://podminky.urs.cz/item/CS_URS_2022_02/469972121" TargetMode="External"/><Relationship Id="rId20" Type="http://schemas.openxmlformats.org/officeDocument/2006/relationships/hyperlink" Target="https://podminky.urs.cz/item/CS_URS_2022_02/210220022" TargetMode="External"/><Relationship Id="rId41" Type="http://schemas.openxmlformats.org/officeDocument/2006/relationships/hyperlink" Target="https://podminky.urs.cz/item/CS_URS_2022_02/460371111" TargetMode="External"/><Relationship Id="rId54" Type="http://schemas.openxmlformats.org/officeDocument/2006/relationships/printerSettings" Target="../printerSettings/printerSettings1.bin"/><Relationship Id="rId1" Type="http://schemas.openxmlformats.org/officeDocument/2006/relationships/hyperlink" Target="https://podminky.urs.cz/item/CS_URS_2022_02/184806162" TargetMode="External"/><Relationship Id="rId6" Type="http://schemas.openxmlformats.org/officeDocument/2006/relationships/hyperlink" Target="https://podminky.urs.cz/item/CS_URS_2022_02/218204105" TargetMode="External"/><Relationship Id="rId15" Type="http://schemas.openxmlformats.org/officeDocument/2006/relationships/hyperlink" Target="https://podminky.urs.cz/item/CS_URS_2022_02/210100258" TargetMode="External"/><Relationship Id="rId23" Type="http://schemas.openxmlformats.org/officeDocument/2006/relationships/hyperlink" Target="https://podminky.urs.cz/item/CS_URS_2022_02/460191113" TargetMode="External"/><Relationship Id="rId28" Type="http://schemas.openxmlformats.org/officeDocument/2006/relationships/hyperlink" Target="https://podminky.urs.cz/item/CS_URS_2022_02/460391123" TargetMode="External"/><Relationship Id="rId36" Type="http://schemas.openxmlformats.org/officeDocument/2006/relationships/hyperlink" Target="https://podminky.urs.cz/item/CS_URS_2022_02/460791212" TargetMode="External"/><Relationship Id="rId49" Type="http://schemas.openxmlformats.org/officeDocument/2006/relationships/hyperlink" Target="https://podminky.urs.cz/item/CS_URS_2022_02/469973124"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zoomScale="110" zoomScaleNormal="110" workbookViewId="0">
      <selection activeCell="AI11" sqref="AI11"/>
    </sheetView>
  </sheetViews>
  <sheetFormatPr defaultRowHeight="10"/>
  <cols>
    <col min="1" max="1" width="8.33203125" customWidth="1"/>
    <col min="2" max="2" width="1.6640625" customWidth="1"/>
    <col min="3" max="3" width="4.109375" customWidth="1"/>
    <col min="4" max="33" width="2.6640625" customWidth="1"/>
    <col min="34" max="34" width="3.33203125" customWidth="1"/>
    <col min="35" max="35" width="31.6640625" customWidth="1"/>
    <col min="36" max="37" width="2.44140625" customWidth="1"/>
    <col min="38" max="38" width="8.33203125" customWidth="1"/>
    <col min="39" max="39" width="3.33203125" customWidth="1"/>
    <col min="40" max="40" width="13.33203125" customWidth="1"/>
    <col min="41" max="41" width="7.44140625" customWidth="1"/>
    <col min="42" max="42" width="4.109375" customWidth="1"/>
    <col min="43" max="43" width="15.6640625" customWidth="1"/>
    <col min="44" max="44" width="13.6640625" customWidth="1"/>
    <col min="45" max="47" width="25.77734375" hidden="1" customWidth="1"/>
    <col min="48" max="49" width="21.6640625" hidden="1" customWidth="1"/>
    <col min="50" max="51" width="25" hidden="1" customWidth="1"/>
    <col min="52" max="52" width="21.6640625" hidden="1" customWidth="1"/>
    <col min="53" max="53" width="19.109375" hidden="1" customWidth="1"/>
    <col min="54" max="54" width="25" hidden="1" customWidth="1"/>
    <col min="55" max="55" width="21.6640625" hidden="1" customWidth="1"/>
    <col min="56" max="56" width="19.109375" hidden="1" customWidth="1"/>
    <col min="57" max="57" width="66.44140625" customWidth="1"/>
    <col min="71" max="91" width="9.33203125" hidden="1"/>
  </cols>
  <sheetData>
    <row r="1" spans="1:74">
      <c r="A1" s="14" t="s">
        <v>0</v>
      </c>
      <c r="AZ1" s="14" t="s">
        <v>1</v>
      </c>
      <c r="BA1" s="14" t="s">
        <v>2</v>
      </c>
      <c r="BB1" s="14" t="s">
        <v>3</v>
      </c>
      <c r="BT1" s="14" t="s">
        <v>4</v>
      </c>
      <c r="BU1" s="14" t="s">
        <v>4</v>
      </c>
      <c r="BV1" s="14" t="s">
        <v>5</v>
      </c>
    </row>
    <row r="2" spans="1:74" ht="37" customHeight="1">
      <c r="AR2" s="296" t="s">
        <v>6</v>
      </c>
      <c r="AS2" s="297"/>
      <c r="AT2" s="297"/>
      <c r="AU2" s="297"/>
      <c r="AV2" s="297"/>
      <c r="AW2" s="297"/>
      <c r="AX2" s="297"/>
      <c r="AY2" s="297"/>
      <c r="AZ2" s="297"/>
      <c r="BA2" s="297"/>
      <c r="BB2" s="297"/>
      <c r="BC2" s="297"/>
      <c r="BD2" s="297"/>
      <c r="BE2" s="297"/>
      <c r="BS2" s="15" t="s">
        <v>7</v>
      </c>
      <c r="BT2" s="15" t="s">
        <v>8</v>
      </c>
    </row>
    <row r="3" spans="1:74" ht="7"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7</v>
      </c>
      <c r="BT3" s="15" t="s">
        <v>9</v>
      </c>
    </row>
    <row r="4" spans="1:74" ht="25" customHeight="1">
      <c r="B4" s="18"/>
      <c r="D4" s="19" t="s">
        <v>10</v>
      </c>
      <c r="AR4" s="18"/>
      <c r="AS4" s="20" t="s">
        <v>11</v>
      </c>
      <c r="BS4" s="15" t="s">
        <v>12</v>
      </c>
    </row>
    <row r="5" spans="1:74" ht="12" customHeight="1">
      <c r="B5" s="18"/>
      <c r="D5" s="21" t="s">
        <v>13</v>
      </c>
      <c r="K5" s="323" t="s">
        <v>14</v>
      </c>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R5" s="18"/>
      <c r="BS5" s="15" t="s">
        <v>7</v>
      </c>
    </row>
    <row r="6" spans="1:74" ht="37" customHeight="1">
      <c r="B6" s="18"/>
      <c r="D6" s="23" t="s">
        <v>15</v>
      </c>
      <c r="K6" s="324" t="s">
        <v>817</v>
      </c>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R6" s="18"/>
      <c r="BS6" s="15" t="s">
        <v>7</v>
      </c>
    </row>
    <row r="7" spans="1:74" ht="12" customHeight="1">
      <c r="B7" s="18"/>
      <c r="D7" s="24" t="s">
        <v>17</v>
      </c>
      <c r="K7" s="22" t="s">
        <v>18</v>
      </c>
      <c r="AK7" s="24" t="s">
        <v>19</v>
      </c>
      <c r="AN7" s="22" t="s">
        <v>20</v>
      </c>
      <c r="AR7" s="18"/>
      <c r="BS7" s="15" t="s">
        <v>7</v>
      </c>
    </row>
    <row r="8" spans="1:74" ht="12" customHeight="1">
      <c r="B8" s="18"/>
      <c r="D8" s="24" t="s">
        <v>21</v>
      </c>
      <c r="K8" s="22" t="s">
        <v>22</v>
      </c>
      <c r="AK8" s="24" t="s">
        <v>23</v>
      </c>
      <c r="AN8" s="261">
        <v>44844</v>
      </c>
      <c r="AR8" s="18"/>
      <c r="BS8" s="15" t="s">
        <v>7</v>
      </c>
    </row>
    <row r="9" spans="1:74" ht="29.25" customHeight="1">
      <c r="B9" s="18"/>
      <c r="D9" s="21" t="s">
        <v>24</v>
      </c>
      <c r="K9" s="25" t="s">
        <v>25</v>
      </c>
      <c r="AK9" s="21" t="s">
        <v>26</v>
      </c>
      <c r="AN9" s="25" t="s">
        <v>27</v>
      </c>
      <c r="AR9" s="18"/>
      <c r="BS9" s="15" t="s">
        <v>7</v>
      </c>
    </row>
    <row r="10" spans="1:74" ht="12" customHeight="1">
      <c r="B10" s="18"/>
      <c r="D10" s="24" t="s">
        <v>28</v>
      </c>
      <c r="AK10" s="24" t="s">
        <v>29</v>
      </c>
      <c r="AN10" s="22" t="s">
        <v>30</v>
      </c>
      <c r="AR10" s="18"/>
      <c r="BS10" s="15" t="s">
        <v>7</v>
      </c>
    </row>
    <row r="11" spans="1:74" ht="18.399999999999999" customHeight="1">
      <c r="B11" s="18"/>
      <c r="E11" s="22" t="s">
        <v>31</v>
      </c>
      <c r="AK11" s="24" t="s">
        <v>32</v>
      </c>
      <c r="AN11" s="22" t="s">
        <v>33</v>
      </c>
      <c r="AR11" s="18"/>
      <c r="BS11" s="15" t="s">
        <v>7</v>
      </c>
    </row>
    <row r="12" spans="1:74" ht="7" customHeight="1">
      <c r="B12" s="18"/>
      <c r="AR12" s="18"/>
      <c r="BS12" s="15" t="s">
        <v>7</v>
      </c>
    </row>
    <row r="13" spans="1:74" ht="12" customHeight="1">
      <c r="B13" s="18"/>
      <c r="D13" s="24" t="s">
        <v>34</v>
      </c>
      <c r="AK13" s="24" t="s">
        <v>29</v>
      </c>
      <c r="AN13" s="22">
        <v>60031620</v>
      </c>
      <c r="AR13" s="18"/>
      <c r="BS13" s="15" t="s">
        <v>7</v>
      </c>
    </row>
    <row r="14" spans="1:74" ht="12.5">
      <c r="B14" s="18"/>
      <c r="E14" s="22"/>
      <c r="AK14" s="24" t="s">
        <v>32</v>
      </c>
      <c r="AN14" s="22" t="s">
        <v>806</v>
      </c>
      <c r="AR14" s="18"/>
      <c r="BS14" s="15" t="s">
        <v>7</v>
      </c>
    </row>
    <row r="15" spans="1:74" ht="7" customHeight="1">
      <c r="B15" s="18"/>
      <c r="AR15" s="18"/>
      <c r="BS15" s="15" t="s">
        <v>4</v>
      </c>
    </row>
    <row r="16" spans="1:74" ht="12" customHeight="1">
      <c r="B16" s="18"/>
      <c r="D16" s="24" t="s">
        <v>35</v>
      </c>
      <c r="AK16" s="24" t="s">
        <v>29</v>
      </c>
      <c r="AN16" s="22" t="s">
        <v>36</v>
      </c>
      <c r="AR16" s="18"/>
      <c r="BS16" s="15" t="s">
        <v>4</v>
      </c>
    </row>
    <row r="17" spans="2:71" ht="18.399999999999999" customHeight="1">
      <c r="B17" s="18"/>
      <c r="E17" s="22" t="s">
        <v>37</v>
      </c>
      <c r="AK17" s="24" t="s">
        <v>32</v>
      </c>
      <c r="AN17" s="22" t="s">
        <v>38</v>
      </c>
      <c r="AR17" s="18"/>
      <c r="BS17" s="15" t="s">
        <v>39</v>
      </c>
    </row>
    <row r="18" spans="2:71" ht="7" customHeight="1">
      <c r="B18" s="18"/>
      <c r="AR18" s="18"/>
      <c r="BS18" s="15" t="s">
        <v>7</v>
      </c>
    </row>
    <row r="19" spans="2:71" ht="12" customHeight="1">
      <c r="B19" s="18"/>
      <c r="D19" s="24" t="s">
        <v>40</v>
      </c>
      <c r="AK19" s="24" t="s">
        <v>29</v>
      </c>
      <c r="AN19" s="22" t="s">
        <v>36</v>
      </c>
      <c r="AR19" s="18"/>
      <c r="BS19" s="15" t="s">
        <v>7</v>
      </c>
    </row>
    <row r="20" spans="2:71" ht="18.399999999999999" customHeight="1">
      <c r="B20" s="18"/>
      <c r="E20" s="22" t="s">
        <v>37</v>
      </c>
      <c r="AK20" s="24" t="s">
        <v>32</v>
      </c>
      <c r="AN20" s="22" t="s">
        <v>38</v>
      </c>
      <c r="AR20" s="18"/>
      <c r="BS20" s="15" t="s">
        <v>4</v>
      </c>
    </row>
    <row r="21" spans="2:71" ht="7" customHeight="1">
      <c r="B21" s="18"/>
      <c r="AR21" s="18"/>
    </row>
    <row r="22" spans="2:71" ht="12" customHeight="1">
      <c r="B22" s="18"/>
      <c r="D22" s="24" t="s">
        <v>41</v>
      </c>
      <c r="AR22" s="18"/>
    </row>
    <row r="23" spans="2:71" ht="55.5" customHeight="1">
      <c r="B23" s="18"/>
      <c r="E23" s="325" t="s">
        <v>42</v>
      </c>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R23" s="18"/>
    </row>
    <row r="24" spans="2:71" ht="7" customHeight="1">
      <c r="B24" s="18"/>
      <c r="AR24" s="18"/>
    </row>
    <row r="25" spans="2:71" ht="7" customHeight="1">
      <c r="B25" s="18"/>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8"/>
    </row>
    <row r="26" spans="2:71" s="1" customFormat="1" ht="25.9" customHeight="1">
      <c r="B26" s="28"/>
      <c r="D26" s="29" t="s">
        <v>43</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26">
        <f>AG54</f>
        <v>0</v>
      </c>
      <c r="AL26" s="327"/>
      <c r="AM26" s="327"/>
      <c r="AN26" s="327"/>
      <c r="AO26" s="327"/>
      <c r="AR26" s="28"/>
    </row>
    <row r="27" spans="2:71" s="1" customFormat="1" ht="7" customHeight="1">
      <c r="B27" s="28"/>
      <c r="AR27" s="28"/>
    </row>
    <row r="28" spans="2:71" s="1" customFormat="1" ht="12.5">
      <c r="B28" s="28"/>
      <c r="L28" s="328" t="s">
        <v>44</v>
      </c>
      <c r="M28" s="328"/>
      <c r="N28" s="328"/>
      <c r="O28" s="328"/>
      <c r="P28" s="328"/>
      <c r="W28" s="328" t="s">
        <v>45</v>
      </c>
      <c r="X28" s="328"/>
      <c r="Y28" s="328"/>
      <c r="Z28" s="328"/>
      <c r="AA28" s="328"/>
      <c r="AB28" s="328"/>
      <c r="AC28" s="328"/>
      <c r="AD28" s="328"/>
      <c r="AE28" s="328"/>
      <c r="AK28" s="328" t="s">
        <v>46</v>
      </c>
      <c r="AL28" s="328"/>
      <c r="AM28" s="328"/>
      <c r="AN28" s="328"/>
      <c r="AO28" s="328"/>
      <c r="AR28" s="28"/>
    </row>
    <row r="29" spans="2:71" s="2" customFormat="1" ht="14.5" customHeight="1">
      <c r="B29" s="32"/>
      <c r="D29" s="24" t="s">
        <v>47</v>
      </c>
      <c r="F29" s="24" t="s">
        <v>48</v>
      </c>
      <c r="L29" s="318">
        <v>0.21</v>
      </c>
      <c r="M29" s="317"/>
      <c r="N29" s="317"/>
      <c r="O29" s="317"/>
      <c r="P29" s="317"/>
      <c r="W29" s="316">
        <f>AG55+AG56</f>
        <v>0</v>
      </c>
      <c r="X29" s="317"/>
      <c r="Y29" s="317"/>
      <c r="Z29" s="317"/>
      <c r="AA29" s="317"/>
      <c r="AB29" s="317"/>
      <c r="AC29" s="317"/>
      <c r="AD29" s="317"/>
      <c r="AE29" s="317"/>
      <c r="AK29" s="316">
        <f>AK35-W29</f>
        <v>0</v>
      </c>
      <c r="AL29" s="317"/>
      <c r="AM29" s="317"/>
      <c r="AN29" s="317"/>
      <c r="AO29" s="317"/>
      <c r="AR29" s="32"/>
    </row>
    <row r="30" spans="2:71" s="2" customFormat="1" ht="14.5" customHeight="1">
      <c r="B30" s="32"/>
      <c r="F30" s="24" t="s">
        <v>49</v>
      </c>
      <c r="L30" s="318">
        <v>0.15</v>
      </c>
      <c r="M30" s="317"/>
      <c r="N30" s="317"/>
      <c r="O30" s="317"/>
      <c r="P30" s="317"/>
      <c r="W30" s="316">
        <f>ROUND(BA54, 2)</f>
        <v>0</v>
      </c>
      <c r="X30" s="317"/>
      <c r="Y30" s="317"/>
      <c r="Z30" s="317"/>
      <c r="AA30" s="317"/>
      <c r="AB30" s="317"/>
      <c r="AC30" s="317"/>
      <c r="AD30" s="317"/>
      <c r="AE30" s="317"/>
      <c r="AK30" s="316">
        <f>ROUND(AW54, 2)</f>
        <v>0</v>
      </c>
      <c r="AL30" s="317"/>
      <c r="AM30" s="317"/>
      <c r="AN30" s="317"/>
      <c r="AO30" s="317"/>
      <c r="AR30" s="32"/>
    </row>
    <row r="31" spans="2:71" s="2" customFormat="1" ht="14.5" hidden="1" customHeight="1">
      <c r="B31" s="32"/>
      <c r="F31" s="24" t="s">
        <v>50</v>
      </c>
      <c r="L31" s="318">
        <v>0.21</v>
      </c>
      <c r="M31" s="317"/>
      <c r="N31" s="317"/>
      <c r="O31" s="317"/>
      <c r="P31" s="317"/>
      <c r="W31" s="316">
        <f>ROUND(BB54, 2)</f>
        <v>0</v>
      </c>
      <c r="X31" s="317"/>
      <c r="Y31" s="317"/>
      <c r="Z31" s="317"/>
      <c r="AA31" s="317"/>
      <c r="AB31" s="317"/>
      <c r="AC31" s="317"/>
      <c r="AD31" s="317"/>
      <c r="AE31" s="317"/>
      <c r="AK31" s="316">
        <v>0</v>
      </c>
      <c r="AL31" s="317"/>
      <c r="AM31" s="317"/>
      <c r="AN31" s="317"/>
      <c r="AO31" s="317"/>
      <c r="AR31" s="32"/>
    </row>
    <row r="32" spans="2:71" s="2" customFormat="1" ht="14.5" hidden="1" customHeight="1">
      <c r="B32" s="32"/>
      <c r="F32" s="24" t="s">
        <v>51</v>
      </c>
      <c r="L32" s="318">
        <v>0.15</v>
      </c>
      <c r="M32" s="317"/>
      <c r="N32" s="317"/>
      <c r="O32" s="317"/>
      <c r="P32" s="317"/>
      <c r="W32" s="316">
        <f>ROUND(BC54, 2)</f>
        <v>0</v>
      </c>
      <c r="X32" s="317"/>
      <c r="Y32" s="317"/>
      <c r="Z32" s="317"/>
      <c r="AA32" s="317"/>
      <c r="AB32" s="317"/>
      <c r="AC32" s="317"/>
      <c r="AD32" s="317"/>
      <c r="AE32" s="317"/>
      <c r="AK32" s="316">
        <v>0</v>
      </c>
      <c r="AL32" s="317"/>
      <c r="AM32" s="317"/>
      <c r="AN32" s="317"/>
      <c r="AO32" s="317"/>
      <c r="AR32" s="32"/>
    </row>
    <row r="33" spans="2:44" s="2" customFormat="1" ht="14.5" hidden="1" customHeight="1">
      <c r="B33" s="32"/>
      <c r="F33" s="24" t="s">
        <v>52</v>
      </c>
      <c r="L33" s="318">
        <v>0</v>
      </c>
      <c r="M33" s="317"/>
      <c r="N33" s="317"/>
      <c r="O33" s="317"/>
      <c r="P33" s="317"/>
      <c r="W33" s="316">
        <f>ROUND(BD54, 2)</f>
        <v>0</v>
      </c>
      <c r="X33" s="317"/>
      <c r="Y33" s="317"/>
      <c r="Z33" s="317"/>
      <c r="AA33" s="317"/>
      <c r="AB33" s="317"/>
      <c r="AC33" s="317"/>
      <c r="AD33" s="317"/>
      <c r="AE33" s="317"/>
      <c r="AK33" s="316">
        <v>0</v>
      </c>
      <c r="AL33" s="317"/>
      <c r="AM33" s="317"/>
      <c r="AN33" s="317"/>
      <c r="AO33" s="317"/>
      <c r="AR33" s="32"/>
    </row>
    <row r="34" spans="2:44" s="1" customFormat="1" ht="7" customHeight="1">
      <c r="B34" s="28"/>
      <c r="AR34" s="28"/>
    </row>
    <row r="35" spans="2:44" s="1" customFormat="1" ht="25.9" customHeight="1">
      <c r="B35" s="28"/>
      <c r="C35" s="33"/>
      <c r="D35" s="34" t="s">
        <v>53</v>
      </c>
      <c r="E35" s="35"/>
      <c r="F35" s="35"/>
      <c r="G35" s="35"/>
      <c r="H35" s="35"/>
      <c r="I35" s="35"/>
      <c r="J35" s="35"/>
      <c r="K35" s="35"/>
      <c r="L35" s="35"/>
      <c r="M35" s="35"/>
      <c r="N35" s="35"/>
      <c r="O35" s="35"/>
      <c r="P35" s="35"/>
      <c r="Q35" s="35"/>
      <c r="R35" s="35"/>
      <c r="S35" s="35"/>
      <c r="T35" s="36" t="s">
        <v>54</v>
      </c>
      <c r="U35" s="35"/>
      <c r="V35" s="35"/>
      <c r="W35" s="35"/>
      <c r="X35" s="319" t="s">
        <v>55</v>
      </c>
      <c r="Y35" s="320"/>
      <c r="Z35" s="320"/>
      <c r="AA35" s="320"/>
      <c r="AB35" s="320"/>
      <c r="AC35" s="35"/>
      <c r="AD35" s="35"/>
      <c r="AE35" s="35"/>
      <c r="AF35" s="35"/>
      <c r="AG35" s="35"/>
      <c r="AH35" s="35"/>
      <c r="AI35" s="35"/>
      <c r="AJ35" s="35"/>
      <c r="AK35" s="321">
        <f>W29*1.21</f>
        <v>0</v>
      </c>
      <c r="AL35" s="320"/>
      <c r="AM35" s="320"/>
      <c r="AN35" s="320"/>
      <c r="AO35" s="322"/>
      <c r="AP35" s="33"/>
      <c r="AQ35" s="33"/>
      <c r="AR35" s="28"/>
    </row>
    <row r="36" spans="2:44" s="1" customFormat="1" ht="7" customHeight="1">
      <c r="B36" s="28"/>
      <c r="AR36" s="28"/>
    </row>
    <row r="37" spans="2:44" s="1" customFormat="1" ht="7" customHeight="1">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28"/>
    </row>
    <row r="41" spans="2:44" s="1" customFormat="1" ht="7" customHeight="1">
      <c r="B41" s="39"/>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28"/>
    </row>
    <row r="42" spans="2:44" s="1" customFormat="1" ht="25" customHeight="1">
      <c r="B42" s="28"/>
      <c r="C42" s="19" t="s">
        <v>56</v>
      </c>
      <c r="AR42" s="28"/>
    </row>
    <row r="43" spans="2:44" s="1" customFormat="1" ht="7" customHeight="1">
      <c r="B43" s="28"/>
      <c r="AR43" s="28"/>
    </row>
    <row r="44" spans="2:44" s="3" customFormat="1" ht="12" customHeight="1">
      <c r="B44" s="41"/>
      <c r="C44" s="24" t="s">
        <v>13</v>
      </c>
      <c r="L44" s="3" t="str">
        <f>K5</f>
        <v>VO-1166</v>
      </c>
      <c r="AR44" s="41"/>
    </row>
    <row r="45" spans="2:44" s="4" customFormat="1" ht="37" customHeight="1">
      <c r="B45" s="42"/>
      <c r="C45" s="43" t="s">
        <v>15</v>
      </c>
      <c r="L45" s="307" t="str">
        <f>K6</f>
        <v>Oprava veřejného osvětlení na tř. 17. listopadu (Slezská univerzita-Tesco)</v>
      </c>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R45" s="42"/>
    </row>
    <row r="46" spans="2:44" s="1" customFormat="1" ht="7" customHeight="1">
      <c r="B46" s="28"/>
      <c r="AR46" s="28"/>
    </row>
    <row r="47" spans="2:44" s="1" customFormat="1" ht="12" customHeight="1">
      <c r="B47" s="28"/>
      <c r="C47" s="24" t="s">
        <v>21</v>
      </c>
      <c r="L47" s="44" t="str">
        <f>IF(K8="","",K8)</f>
        <v>Karviná</v>
      </c>
      <c r="AI47" s="24" t="s">
        <v>23</v>
      </c>
      <c r="AM47" s="309">
        <f>AN8</f>
        <v>44844</v>
      </c>
      <c r="AN47" s="309"/>
      <c r="AR47" s="28"/>
    </row>
    <row r="48" spans="2:44" s="1" customFormat="1" ht="7" customHeight="1">
      <c r="B48" s="28"/>
      <c r="AR48" s="28"/>
    </row>
    <row r="49" spans="1:91" s="1" customFormat="1" ht="15.25" customHeight="1">
      <c r="B49" s="28"/>
      <c r="C49" s="24" t="s">
        <v>28</v>
      </c>
      <c r="L49" s="3" t="str">
        <f>IF(E11= "","",E11)</f>
        <v>Statutární město Karviná</v>
      </c>
      <c r="AI49" s="24" t="s">
        <v>35</v>
      </c>
      <c r="AM49" s="310" t="str">
        <f>IF(E17="","",E17)</f>
        <v>PTD Muchová, s.r.o.</v>
      </c>
      <c r="AN49" s="311"/>
      <c r="AO49" s="311"/>
      <c r="AP49" s="311"/>
      <c r="AR49" s="28"/>
      <c r="AS49" s="312" t="s">
        <v>57</v>
      </c>
      <c r="AT49" s="313"/>
      <c r="AU49" s="46"/>
      <c r="AV49" s="46"/>
      <c r="AW49" s="46"/>
      <c r="AX49" s="46"/>
      <c r="AY49" s="46"/>
      <c r="AZ49" s="46"/>
      <c r="BA49" s="46"/>
      <c r="BB49" s="46"/>
      <c r="BC49" s="46"/>
      <c r="BD49" s="47"/>
    </row>
    <row r="50" spans="1:91" s="1" customFormat="1" ht="15.25" customHeight="1">
      <c r="B50" s="28"/>
      <c r="C50" s="24" t="s">
        <v>34</v>
      </c>
      <c r="L50" s="3" t="str">
        <f>IF(E14="","",E14)</f>
        <v/>
      </c>
      <c r="AI50" s="24" t="s">
        <v>40</v>
      </c>
      <c r="AM50" s="310" t="str">
        <f>IF(E20="","",E20)</f>
        <v>PTD Muchová, s.r.o.</v>
      </c>
      <c r="AN50" s="311"/>
      <c r="AO50" s="311"/>
      <c r="AP50" s="311"/>
      <c r="AR50" s="28"/>
      <c r="AS50" s="314"/>
      <c r="AT50" s="315"/>
      <c r="BD50" s="48"/>
    </row>
    <row r="51" spans="1:91" s="1" customFormat="1" ht="10.9" customHeight="1">
      <c r="B51" s="28"/>
      <c r="AR51" s="28"/>
      <c r="AS51" s="314"/>
      <c r="AT51" s="315"/>
      <c r="BD51" s="48"/>
    </row>
    <row r="52" spans="1:91" s="1" customFormat="1" ht="29.25" customHeight="1">
      <c r="B52" s="28"/>
      <c r="C52" s="303" t="s">
        <v>58</v>
      </c>
      <c r="D52" s="304"/>
      <c r="E52" s="304"/>
      <c r="F52" s="304"/>
      <c r="G52" s="304"/>
      <c r="H52" s="49"/>
      <c r="I52" s="305" t="s">
        <v>59</v>
      </c>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6" t="s">
        <v>60</v>
      </c>
      <c r="AH52" s="304"/>
      <c r="AI52" s="304"/>
      <c r="AJ52" s="304"/>
      <c r="AK52" s="304"/>
      <c r="AL52" s="304"/>
      <c r="AM52" s="304"/>
      <c r="AN52" s="305" t="s">
        <v>61</v>
      </c>
      <c r="AO52" s="304"/>
      <c r="AP52" s="304"/>
      <c r="AQ52" s="50" t="s">
        <v>62</v>
      </c>
      <c r="AR52" s="28"/>
      <c r="AS52" s="51" t="s">
        <v>63</v>
      </c>
      <c r="AT52" s="52" t="s">
        <v>64</v>
      </c>
      <c r="AU52" s="52" t="s">
        <v>65</v>
      </c>
      <c r="AV52" s="52" t="s">
        <v>66</v>
      </c>
      <c r="AW52" s="52" t="s">
        <v>67</v>
      </c>
      <c r="AX52" s="52" t="s">
        <v>68</v>
      </c>
      <c r="AY52" s="52" t="s">
        <v>69</v>
      </c>
      <c r="AZ52" s="52" t="s">
        <v>70</v>
      </c>
      <c r="BA52" s="52" t="s">
        <v>71</v>
      </c>
      <c r="BB52" s="52" t="s">
        <v>72</v>
      </c>
      <c r="BC52" s="52" t="s">
        <v>73</v>
      </c>
      <c r="BD52" s="53" t="s">
        <v>74</v>
      </c>
    </row>
    <row r="53" spans="1:91" s="1" customFormat="1" ht="10.9" customHeight="1">
      <c r="B53" s="28"/>
      <c r="AR53" s="28"/>
      <c r="AS53" s="54"/>
      <c r="AT53" s="46"/>
      <c r="AU53" s="46"/>
      <c r="AV53" s="46"/>
      <c r="AW53" s="46"/>
      <c r="AX53" s="46"/>
      <c r="AY53" s="46"/>
      <c r="AZ53" s="46"/>
      <c r="BA53" s="46"/>
      <c r="BB53" s="46"/>
      <c r="BC53" s="46"/>
      <c r="BD53" s="47"/>
    </row>
    <row r="54" spans="1:91" s="5" customFormat="1" ht="32.5" customHeight="1">
      <c r="B54" s="55"/>
      <c r="C54" s="56" t="s">
        <v>75</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301">
        <f>AG55+AG56</f>
        <v>0</v>
      </c>
      <c r="AH54" s="301"/>
      <c r="AI54" s="301"/>
      <c r="AJ54" s="301"/>
      <c r="AK54" s="301"/>
      <c r="AL54" s="301"/>
      <c r="AM54" s="301"/>
      <c r="AN54" s="302">
        <v>0</v>
      </c>
      <c r="AO54" s="302"/>
      <c r="AP54" s="302"/>
      <c r="AQ54" s="59" t="s">
        <v>3</v>
      </c>
      <c r="AR54" s="55"/>
      <c r="AS54" s="60">
        <f>ROUND(SUM(AS55:AS56),2)</f>
        <v>0</v>
      </c>
      <c r="AT54" s="61">
        <f>ROUND(SUM(AV54:AW54),2)</f>
        <v>0</v>
      </c>
      <c r="AU54" s="62" t="e">
        <f>ROUND(SUM(AU55:AU56),5)</f>
        <v>#REF!</v>
      </c>
      <c r="AV54" s="61">
        <f>ROUND(AZ54*L29,2)</f>
        <v>0</v>
      </c>
      <c r="AW54" s="61">
        <f>ROUND(BA54*L30,2)</f>
        <v>0</v>
      </c>
      <c r="AX54" s="61">
        <f>ROUND(BB54*L29,2)</f>
        <v>0</v>
      </c>
      <c r="AY54" s="61">
        <f>ROUND(BC54*L30,2)</f>
        <v>0</v>
      </c>
      <c r="AZ54" s="61">
        <f>ROUND(SUM(AZ55:AZ56),2)</f>
        <v>0</v>
      </c>
      <c r="BA54" s="61">
        <f>ROUND(SUM(BA55:BA56),2)</f>
        <v>0</v>
      </c>
      <c r="BB54" s="61">
        <f>ROUND(SUM(BB55:BB56),2)</f>
        <v>0</v>
      </c>
      <c r="BC54" s="61">
        <f>ROUND(SUM(BC55:BC56),2)</f>
        <v>0</v>
      </c>
      <c r="BD54" s="63">
        <f>ROUND(SUM(BD55:BD56),2)</f>
        <v>0</v>
      </c>
      <c r="BS54" s="64" t="s">
        <v>76</v>
      </c>
      <c r="BT54" s="64" t="s">
        <v>77</v>
      </c>
      <c r="BU54" s="65" t="s">
        <v>78</v>
      </c>
      <c r="BV54" s="64" t="s">
        <v>79</v>
      </c>
      <c r="BW54" s="64" t="s">
        <v>5</v>
      </c>
      <c r="BX54" s="64" t="s">
        <v>80</v>
      </c>
      <c r="CL54" s="64" t="s">
        <v>18</v>
      </c>
    </row>
    <row r="55" spans="1:91" s="6" customFormat="1" ht="32.25" customHeight="1">
      <c r="A55" s="66" t="s">
        <v>81</v>
      </c>
      <c r="B55" s="67"/>
      <c r="C55" s="68"/>
      <c r="D55" s="300" t="s">
        <v>82</v>
      </c>
      <c r="E55" s="300"/>
      <c r="F55" s="300"/>
      <c r="G55" s="300"/>
      <c r="H55" s="300"/>
      <c r="I55" s="69"/>
      <c r="J55" s="300" t="s">
        <v>16</v>
      </c>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298">
        <f>'01 - Tř. 17. listopadu - ...'!J59</f>
        <v>0</v>
      </c>
      <c r="AH55" s="299"/>
      <c r="AI55" s="299"/>
      <c r="AJ55" s="299"/>
      <c r="AK55" s="299"/>
      <c r="AL55" s="299"/>
      <c r="AM55" s="299"/>
      <c r="AN55" s="298">
        <v>0</v>
      </c>
      <c r="AO55" s="299"/>
      <c r="AP55" s="299"/>
      <c r="AQ55" s="70" t="s">
        <v>83</v>
      </c>
      <c r="AR55" s="67"/>
      <c r="AS55" s="71">
        <v>0</v>
      </c>
      <c r="AT55" s="72">
        <f>ROUND(SUM(AV55:AW55),2)</f>
        <v>0</v>
      </c>
      <c r="AU55" s="73" t="e">
        <f>'01 - Tř. 17. listopadu - ...'!P90</f>
        <v>#REF!</v>
      </c>
      <c r="AV55" s="72">
        <f>'01 - Tř. 17. listopadu - ...'!J33</f>
        <v>0</v>
      </c>
      <c r="AW55" s="72">
        <f>'01 - Tř. 17. listopadu - ...'!J34</f>
        <v>0</v>
      </c>
      <c r="AX55" s="72">
        <f>'01 - Tř. 17. listopadu - ...'!J35</f>
        <v>0</v>
      </c>
      <c r="AY55" s="72">
        <f>'01 - Tř. 17. listopadu - ...'!J36</f>
        <v>0</v>
      </c>
      <c r="AZ55" s="72">
        <f>'01 - Tř. 17. listopadu - ...'!F33</f>
        <v>0</v>
      </c>
      <c r="BA55" s="72">
        <f>'01 - Tř. 17. listopadu - ...'!F34</f>
        <v>0</v>
      </c>
      <c r="BB55" s="72">
        <f>'01 - Tř. 17. listopadu - ...'!F35</f>
        <v>0</v>
      </c>
      <c r="BC55" s="72">
        <f>'01 - Tř. 17. listopadu - ...'!F36</f>
        <v>0</v>
      </c>
      <c r="BD55" s="74">
        <f>'01 - Tř. 17. listopadu - ...'!F37</f>
        <v>0</v>
      </c>
      <c r="BT55" s="75" t="s">
        <v>84</v>
      </c>
      <c r="BV55" s="75" t="s">
        <v>79</v>
      </c>
      <c r="BW55" s="75" t="s">
        <v>85</v>
      </c>
      <c r="BX55" s="75" t="s">
        <v>5</v>
      </c>
      <c r="CL55" s="75" t="s">
        <v>18</v>
      </c>
      <c r="CM55" s="75" t="s">
        <v>86</v>
      </c>
    </row>
    <row r="56" spans="1:91" s="6" customFormat="1" ht="27.75" customHeight="1">
      <c r="A56" s="66" t="s">
        <v>81</v>
      </c>
      <c r="B56" s="67"/>
      <c r="C56" s="68"/>
      <c r="D56" s="300" t="s">
        <v>87</v>
      </c>
      <c r="E56" s="300"/>
      <c r="F56" s="300"/>
      <c r="G56" s="300"/>
      <c r="H56" s="300"/>
      <c r="I56" s="69"/>
      <c r="J56" s="300" t="s">
        <v>88</v>
      </c>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298">
        <f>'02 - Vedlejší rozpočtové ...'!J80</f>
        <v>0</v>
      </c>
      <c r="AH56" s="299"/>
      <c r="AI56" s="299"/>
      <c r="AJ56" s="299"/>
      <c r="AK56" s="299"/>
      <c r="AL56" s="299"/>
      <c r="AM56" s="299"/>
      <c r="AN56" s="298">
        <v>0</v>
      </c>
      <c r="AO56" s="299"/>
      <c r="AP56" s="299"/>
      <c r="AQ56" s="70" t="s">
        <v>89</v>
      </c>
      <c r="AR56" s="67"/>
      <c r="AS56" s="76">
        <v>0</v>
      </c>
      <c r="AT56" s="77">
        <f>ROUND(SUM(AV56:AW56),2)</f>
        <v>0</v>
      </c>
      <c r="AU56" s="78">
        <f>'02 - Vedlejší rozpočtové ...'!P80</f>
        <v>0</v>
      </c>
      <c r="AV56" s="77">
        <f>'02 - Vedlejší rozpočtové ...'!J33</f>
        <v>0</v>
      </c>
      <c r="AW56" s="77">
        <f>'02 - Vedlejší rozpočtové ...'!J34</f>
        <v>0</v>
      </c>
      <c r="AX56" s="77">
        <f>'02 - Vedlejší rozpočtové ...'!J35</f>
        <v>0</v>
      </c>
      <c r="AY56" s="77">
        <f>'02 - Vedlejší rozpočtové ...'!J36</f>
        <v>0</v>
      </c>
      <c r="AZ56" s="77">
        <f>'02 - Vedlejší rozpočtové ...'!F33</f>
        <v>0</v>
      </c>
      <c r="BA56" s="77">
        <f>'02 - Vedlejší rozpočtové ...'!F34</f>
        <v>0</v>
      </c>
      <c r="BB56" s="77">
        <f>'02 - Vedlejší rozpočtové ...'!F35</f>
        <v>0</v>
      </c>
      <c r="BC56" s="77">
        <f>'02 - Vedlejší rozpočtové ...'!F36</f>
        <v>0</v>
      </c>
      <c r="BD56" s="79">
        <f>'02 - Vedlejší rozpočtové ...'!F37</f>
        <v>0</v>
      </c>
      <c r="BT56" s="75" t="s">
        <v>84</v>
      </c>
      <c r="BV56" s="75" t="s">
        <v>79</v>
      </c>
      <c r="BW56" s="75" t="s">
        <v>90</v>
      </c>
      <c r="BX56" s="75" t="s">
        <v>5</v>
      </c>
      <c r="CL56" s="75" t="s">
        <v>18</v>
      </c>
      <c r="CM56" s="75" t="s">
        <v>86</v>
      </c>
    </row>
    <row r="57" spans="1:91" s="1" customFormat="1" ht="30" customHeight="1">
      <c r="B57" s="28"/>
      <c r="AR57" s="28"/>
    </row>
    <row r="58" spans="1:91" s="1" customFormat="1" ht="7" customHeight="1">
      <c r="B58" s="3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28"/>
    </row>
  </sheetData>
  <mergeCells count="44">
    <mergeCell ref="K5:AO5"/>
    <mergeCell ref="K6:AO6"/>
    <mergeCell ref="E23:AN23"/>
    <mergeCell ref="AK26:AO26"/>
    <mergeCell ref="L28:P28"/>
    <mergeCell ref="W28:AE28"/>
    <mergeCell ref="AK28:AO28"/>
    <mergeCell ref="W29:AE29"/>
    <mergeCell ref="AK29:AO29"/>
    <mergeCell ref="L29:P29"/>
    <mergeCell ref="W30:AE30"/>
    <mergeCell ref="AK30:AO30"/>
    <mergeCell ref="L30:P30"/>
    <mergeCell ref="L33:P33"/>
    <mergeCell ref="X35:AB35"/>
    <mergeCell ref="AK35:AO35"/>
    <mergeCell ref="W31:AE31"/>
    <mergeCell ref="AK31:AO31"/>
    <mergeCell ref="L31:P31"/>
    <mergeCell ref="W32:AE32"/>
    <mergeCell ref="AK32:AO32"/>
    <mergeCell ref="L32:P32"/>
    <mergeCell ref="AM47:AN47"/>
    <mergeCell ref="AM49:AP49"/>
    <mergeCell ref="AS49:AT51"/>
    <mergeCell ref="AM50:AP50"/>
    <mergeCell ref="W33:AE33"/>
    <mergeCell ref="AK33:AO33"/>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s>
  <hyperlinks>
    <hyperlink ref="A55" location="'01 - Tř. 17. listopadu - ...'!C2" display="/" xr:uid="{00000000-0004-0000-0000-000000000000}"/>
    <hyperlink ref="A56" location="'02 - Vedlejší rozpočtové ...'!C2" display="/" xr:uid="{00000000-0004-0000-00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63"/>
  <sheetViews>
    <sheetView showGridLines="0" topLeftCell="A4" zoomScaleNormal="100" workbookViewId="0">
      <selection activeCell="I93" sqref="I93"/>
    </sheetView>
  </sheetViews>
  <sheetFormatPr defaultRowHeight="10"/>
  <cols>
    <col min="1" max="1" width="8.33203125" customWidth="1"/>
    <col min="2" max="2" width="1.109375" customWidth="1"/>
    <col min="3" max="3" width="5.33203125" customWidth="1"/>
    <col min="4" max="4" width="4.33203125" customWidth="1"/>
    <col min="5" max="5" width="17.109375" customWidth="1"/>
    <col min="6" max="6" width="10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96" t="s">
        <v>6</v>
      </c>
      <c r="M2" s="297"/>
      <c r="N2" s="297"/>
      <c r="O2" s="297"/>
      <c r="P2" s="297"/>
      <c r="Q2" s="297"/>
      <c r="R2" s="297"/>
      <c r="S2" s="297"/>
      <c r="T2" s="297"/>
      <c r="U2" s="297"/>
      <c r="V2" s="297"/>
      <c r="AT2" s="15" t="s">
        <v>85</v>
      </c>
    </row>
    <row r="3" spans="2:46" ht="7" customHeight="1">
      <c r="B3" s="16"/>
      <c r="C3" s="17"/>
      <c r="D3" s="17"/>
      <c r="E3" s="17"/>
      <c r="F3" s="17"/>
      <c r="G3" s="17"/>
      <c r="H3" s="17"/>
      <c r="I3" s="17"/>
      <c r="J3" s="17"/>
      <c r="K3" s="17"/>
      <c r="L3" s="18"/>
      <c r="AT3" s="15" t="s">
        <v>86</v>
      </c>
    </row>
    <row r="4" spans="2:46" ht="25" customHeight="1">
      <c r="B4" s="18"/>
      <c r="D4" s="19" t="s">
        <v>91</v>
      </c>
      <c r="L4" s="18"/>
      <c r="M4" s="80" t="s">
        <v>11</v>
      </c>
      <c r="AT4" s="15" t="s">
        <v>4</v>
      </c>
    </row>
    <row r="5" spans="2:46" ht="7" customHeight="1">
      <c r="B5" s="18"/>
      <c r="L5" s="18"/>
    </row>
    <row r="6" spans="2:46" ht="12" customHeight="1">
      <c r="B6" s="18"/>
      <c r="D6" s="24" t="s">
        <v>15</v>
      </c>
      <c r="L6" s="18"/>
    </row>
    <row r="7" spans="2:46" ht="16.5" customHeight="1">
      <c r="B7" s="18"/>
      <c r="E7" s="330" t="str">
        <f>'Rekapitulace stavby'!K6</f>
        <v>Oprava veřejného osvětlení na tř. 17. listopadu (Slezská univerzita-Tesco)</v>
      </c>
      <c r="F7" s="331"/>
      <c r="G7" s="331"/>
      <c r="H7" s="331"/>
      <c r="L7" s="18"/>
    </row>
    <row r="8" spans="2:46" s="1" customFormat="1" ht="12" customHeight="1">
      <c r="B8" s="28"/>
      <c r="D8" s="24" t="s">
        <v>92</v>
      </c>
      <c r="L8" s="28"/>
    </row>
    <row r="9" spans="2:46" s="1" customFormat="1" ht="16.5" customHeight="1">
      <c r="B9" s="28"/>
      <c r="E9" s="307" t="s">
        <v>817</v>
      </c>
      <c r="F9" s="329"/>
      <c r="G9" s="329"/>
      <c r="H9" s="329"/>
      <c r="L9" s="28"/>
    </row>
    <row r="10" spans="2:46" s="1" customFormat="1">
      <c r="B10" s="28"/>
      <c r="L10" s="28"/>
    </row>
    <row r="11" spans="2:46" s="1" customFormat="1" ht="12" customHeight="1">
      <c r="B11" s="28"/>
      <c r="D11" s="24" t="s">
        <v>17</v>
      </c>
      <c r="F11" s="22" t="s">
        <v>18</v>
      </c>
      <c r="I11" s="24" t="s">
        <v>19</v>
      </c>
      <c r="J11" s="22" t="s">
        <v>93</v>
      </c>
      <c r="L11" s="28"/>
    </row>
    <row r="12" spans="2:46" s="1" customFormat="1" ht="12" customHeight="1">
      <c r="B12" s="28"/>
      <c r="D12" s="24" t="s">
        <v>21</v>
      </c>
      <c r="F12" s="22" t="s">
        <v>22</v>
      </c>
      <c r="I12" s="24" t="s">
        <v>23</v>
      </c>
      <c r="J12" s="45">
        <f>'Rekapitulace stavby'!AN8</f>
        <v>44844</v>
      </c>
      <c r="L12" s="28"/>
    </row>
    <row r="13" spans="2:46" s="1" customFormat="1" ht="21.75" customHeight="1">
      <c r="B13" s="28"/>
      <c r="D13" s="21" t="s">
        <v>24</v>
      </c>
      <c r="F13" s="25" t="s">
        <v>25</v>
      </c>
      <c r="I13" s="21" t="s">
        <v>26</v>
      </c>
      <c r="J13" s="25" t="s">
        <v>27</v>
      </c>
      <c r="L13" s="28"/>
    </row>
    <row r="14" spans="2:46" s="1" customFormat="1" ht="12" customHeight="1">
      <c r="B14" s="28"/>
      <c r="D14" s="24" t="s">
        <v>28</v>
      </c>
      <c r="I14" s="24" t="s">
        <v>29</v>
      </c>
      <c r="J14" s="22" t="s">
        <v>30</v>
      </c>
      <c r="L14" s="28"/>
    </row>
    <row r="15" spans="2:46" s="1" customFormat="1" ht="18" customHeight="1">
      <c r="B15" s="28"/>
      <c r="E15" s="22" t="s">
        <v>31</v>
      </c>
      <c r="I15" s="24" t="s">
        <v>32</v>
      </c>
      <c r="J15" s="22" t="s">
        <v>33</v>
      </c>
      <c r="L15" s="28"/>
    </row>
    <row r="16" spans="2:46" s="1" customFormat="1" ht="7" customHeight="1">
      <c r="B16" s="28"/>
      <c r="L16" s="28"/>
    </row>
    <row r="17" spans="2:12" s="1" customFormat="1" ht="12" customHeight="1">
      <c r="B17" s="28"/>
      <c r="D17" s="24" t="s">
        <v>34</v>
      </c>
      <c r="I17" s="24" t="s">
        <v>29</v>
      </c>
      <c r="J17" s="22">
        <f>'Rekapitulace stavby'!AN13</f>
        <v>60031620</v>
      </c>
      <c r="L17" s="28"/>
    </row>
    <row r="18" spans="2:12" s="1" customFormat="1" ht="18" customHeight="1">
      <c r="B18" s="28"/>
      <c r="E18" s="323">
        <f>'Rekapitulace stavby'!E14</f>
        <v>0</v>
      </c>
      <c r="F18" s="323"/>
      <c r="G18" s="323"/>
      <c r="H18" s="323"/>
      <c r="I18" s="24" t="s">
        <v>32</v>
      </c>
      <c r="J18" s="22" t="str">
        <f>'Rekapitulace stavby'!AN14</f>
        <v>CZ6807071722</v>
      </c>
      <c r="L18" s="28"/>
    </row>
    <row r="19" spans="2:12" s="1" customFormat="1" ht="7" customHeight="1">
      <c r="B19" s="28"/>
      <c r="L19" s="28"/>
    </row>
    <row r="20" spans="2:12" s="1" customFormat="1" ht="12" customHeight="1">
      <c r="B20" s="28"/>
      <c r="D20" s="24" t="s">
        <v>35</v>
      </c>
      <c r="I20" s="24" t="s">
        <v>29</v>
      </c>
      <c r="J20" s="22" t="s">
        <v>36</v>
      </c>
      <c r="L20" s="28"/>
    </row>
    <row r="21" spans="2:12" s="1" customFormat="1" ht="18" customHeight="1">
      <c r="B21" s="28"/>
      <c r="E21" s="22" t="s">
        <v>37</v>
      </c>
      <c r="I21" s="24" t="s">
        <v>32</v>
      </c>
      <c r="J21" s="22" t="s">
        <v>38</v>
      </c>
      <c r="L21" s="28"/>
    </row>
    <row r="22" spans="2:12" s="1" customFormat="1" ht="7" customHeight="1">
      <c r="B22" s="28"/>
      <c r="L22" s="28"/>
    </row>
    <row r="23" spans="2:12" s="1" customFormat="1" ht="12" customHeight="1">
      <c r="B23" s="28"/>
      <c r="D23" s="24" t="s">
        <v>40</v>
      </c>
      <c r="I23" s="24" t="s">
        <v>29</v>
      </c>
      <c r="J23" s="22" t="s">
        <v>36</v>
      </c>
      <c r="L23" s="28"/>
    </row>
    <row r="24" spans="2:12" s="1" customFormat="1" ht="18" customHeight="1">
      <c r="B24" s="28"/>
      <c r="E24" s="22" t="s">
        <v>37</v>
      </c>
      <c r="I24" s="24" t="s">
        <v>32</v>
      </c>
      <c r="J24" s="22" t="s">
        <v>38</v>
      </c>
      <c r="L24" s="28"/>
    </row>
    <row r="25" spans="2:12" s="1" customFormat="1" ht="7" customHeight="1">
      <c r="B25" s="28"/>
      <c r="L25" s="28"/>
    </row>
    <row r="26" spans="2:12" s="1" customFormat="1" ht="12" customHeight="1">
      <c r="B26" s="28"/>
      <c r="D26" s="24" t="s">
        <v>41</v>
      </c>
      <c r="L26" s="28"/>
    </row>
    <row r="27" spans="2:12" s="7" customFormat="1" ht="16.5" customHeight="1">
      <c r="B27" s="81"/>
      <c r="E27" s="325" t="s">
        <v>3</v>
      </c>
      <c r="F27" s="325"/>
      <c r="G27" s="325"/>
      <c r="H27" s="325"/>
      <c r="L27" s="81"/>
    </row>
    <row r="28" spans="2:12" s="1" customFormat="1" ht="7" customHeight="1">
      <c r="B28" s="28"/>
      <c r="L28" s="28"/>
    </row>
    <row r="29" spans="2:12" s="1" customFormat="1" ht="7" customHeight="1">
      <c r="B29" s="28"/>
      <c r="D29" s="46"/>
      <c r="E29" s="46"/>
      <c r="F29" s="46"/>
      <c r="G29" s="46"/>
      <c r="H29" s="46"/>
      <c r="I29" s="46"/>
      <c r="J29" s="46"/>
      <c r="K29" s="46"/>
      <c r="L29" s="28"/>
    </row>
    <row r="30" spans="2:12" s="1" customFormat="1" ht="25.4" customHeight="1">
      <c r="B30" s="28"/>
      <c r="D30" s="82" t="s">
        <v>43</v>
      </c>
      <c r="J30" s="58">
        <f>J59</f>
        <v>0</v>
      </c>
      <c r="L30" s="28"/>
    </row>
    <row r="31" spans="2:12" s="1" customFormat="1" ht="7" customHeight="1">
      <c r="B31" s="28"/>
      <c r="D31" s="46"/>
      <c r="E31" s="46"/>
      <c r="F31" s="46"/>
      <c r="G31" s="46"/>
      <c r="H31" s="46"/>
      <c r="I31" s="46"/>
      <c r="J31" s="46"/>
      <c r="K31" s="46"/>
      <c r="L31" s="28"/>
    </row>
    <row r="32" spans="2:12" s="1" customFormat="1" ht="14.5" customHeight="1">
      <c r="B32" s="28"/>
      <c r="F32" s="31" t="s">
        <v>45</v>
      </c>
      <c r="I32" s="31" t="s">
        <v>44</v>
      </c>
      <c r="J32" s="31" t="s">
        <v>46</v>
      </c>
      <c r="L32" s="28"/>
    </row>
    <row r="33" spans="2:12" s="1" customFormat="1" ht="14.5" customHeight="1">
      <c r="B33" s="28"/>
      <c r="D33" s="83" t="s">
        <v>47</v>
      </c>
      <c r="E33" s="24" t="s">
        <v>48</v>
      </c>
      <c r="F33" s="84">
        <f>J30</f>
        <v>0</v>
      </c>
      <c r="I33" s="85">
        <v>0.21</v>
      </c>
      <c r="J33" s="84">
        <f>J39-F33</f>
        <v>0</v>
      </c>
      <c r="L33" s="28"/>
    </row>
    <row r="34" spans="2:12" s="1" customFormat="1" ht="14.5" customHeight="1">
      <c r="B34" s="28"/>
      <c r="E34" s="24" t="s">
        <v>49</v>
      </c>
      <c r="F34" s="84">
        <f>ROUND((SUM(BF90:BF362)),  2)</f>
        <v>0</v>
      </c>
      <c r="I34" s="85">
        <v>0.15</v>
      </c>
      <c r="J34" s="84">
        <f>ROUND(((SUM(BF90:BF362))*I34),  2)</f>
        <v>0</v>
      </c>
      <c r="L34" s="28"/>
    </row>
    <row r="35" spans="2:12" s="1" customFormat="1" ht="14.5" hidden="1" customHeight="1">
      <c r="B35" s="28"/>
      <c r="E35" s="24" t="s">
        <v>50</v>
      </c>
      <c r="F35" s="84">
        <f>ROUND((SUM(BG90:BG362)),  2)</f>
        <v>0</v>
      </c>
      <c r="I35" s="85">
        <v>0.21</v>
      </c>
      <c r="J35" s="84">
        <f>0</f>
        <v>0</v>
      </c>
      <c r="L35" s="28"/>
    </row>
    <row r="36" spans="2:12" s="1" customFormat="1" ht="14.5" hidden="1" customHeight="1">
      <c r="B36" s="28"/>
      <c r="E36" s="24" t="s">
        <v>51</v>
      </c>
      <c r="F36" s="84">
        <f>ROUND((SUM(BH90:BH362)),  2)</f>
        <v>0</v>
      </c>
      <c r="I36" s="85">
        <v>0.15</v>
      </c>
      <c r="J36" s="84">
        <f>0</f>
        <v>0</v>
      </c>
      <c r="L36" s="28"/>
    </row>
    <row r="37" spans="2:12" s="1" customFormat="1" ht="14.5" hidden="1" customHeight="1">
      <c r="B37" s="28"/>
      <c r="E37" s="24" t="s">
        <v>52</v>
      </c>
      <c r="F37" s="84">
        <f>ROUND((SUM(BI90:BI362)),  2)</f>
        <v>0</v>
      </c>
      <c r="I37" s="85">
        <v>0</v>
      </c>
      <c r="J37" s="84">
        <f>0</f>
        <v>0</v>
      </c>
      <c r="L37" s="28"/>
    </row>
    <row r="38" spans="2:12" s="1" customFormat="1" ht="7" customHeight="1">
      <c r="B38" s="28"/>
      <c r="L38" s="28"/>
    </row>
    <row r="39" spans="2:12" s="1" customFormat="1" ht="25.4" customHeight="1">
      <c r="B39" s="28"/>
      <c r="C39" s="86"/>
      <c r="D39" s="87" t="s">
        <v>53</v>
      </c>
      <c r="E39" s="49"/>
      <c r="F39" s="49"/>
      <c r="G39" s="88" t="s">
        <v>54</v>
      </c>
      <c r="H39" s="89" t="s">
        <v>55</v>
      </c>
      <c r="I39" s="49"/>
      <c r="J39" s="90">
        <f>F33*1.21</f>
        <v>0</v>
      </c>
      <c r="K39" s="91"/>
      <c r="L39" s="28"/>
    </row>
    <row r="40" spans="2:12" s="1" customFormat="1" ht="14.5" customHeight="1">
      <c r="B40" s="37"/>
      <c r="C40" s="38"/>
      <c r="D40" s="38"/>
      <c r="E40" s="38"/>
      <c r="F40" s="38"/>
      <c r="G40" s="38"/>
      <c r="H40" s="38"/>
      <c r="I40" s="38"/>
      <c r="J40" s="38"/>
      <c r="K40" s="38"/>
      <c r="L40" s="28"/>
    </row>
    <row r="44" spans="2:12" s="1" customFormat="1" ht="7" customHeight="1">
      <c r="B44" s="39"/>
      <c r="C44" s="40"/>
      <c r="D44" s="40"/>
      <c r="E44" s="40"/>
      <c r="F44" s="40"/>
      <c r="G44" s="40"/>
      <c r="H44" s="40"/>
      <c r="I44" s="40"/>
      <c r="J44" s="40"/>
      <c r="K44" s="40"/>
      <c r="L44" s="28"/>
    </row>
    <row r="45" spans="2:12" s="1" customFormat="1" ht="25" customHeight="1">
      <c r="B45" s="28"/>
      <c r="C45" s="19" t="s">
        <v>94</v>
      </c>
      <c r="L45" s="28"/>
    </row>
    <row r="46" spans="2:12" s="1" customFormat="1" ht="7" customHeight="1">
      <c r="B46" s="28"/>
      <c r="L46" s="28"/>
    </row>
    <row r="47" spans="2:12" s="1" customFormat="1" ht="12" customHeight="1">
      <c r="B47" s="28"/>
      <c r="C47" s="24" t="s">
        <v>15</v>
      </c>
      <c r="L47" s="28"/>
    </row>
    <row r="48" spans="2:12" s="1" customFormat="1" ht="16.5" customHeight="1">
      <c r="B48" s="28"/>
      <c r="E48" s="330" t="str">
        <f>E7</f>
        <v>Oprava veřejného osvětlení na tř. 17. listopadu (Slezská univerzita-Tesco)</v>
      </c>
      <c r="F48" s="331"/>
      <c r="G48" s="331"/>
      <c r="H48" s="331"/>
      <c r="L48" s="28"/>
    </row>
    <row r="49" spans="2:47" s="1" customFormat="1" ht="12" customHeight="1">
      <c r="B49" s="28"/>
      <c r="C49" s="24" t="s">
        <v>92</v>
      </c>
      <c r="L49" s="28"/>
    </row>
    <row r="50" spans="2:47" s="1" customFormat="1" ht="16.5" customHeight="1">
      <c r="B50" s="28"/>
      <c r="E50" s="307" t="str">
        <f>E9</f>
        <v>Oprava veřejného osvětlení na tř. 17. listopadu (Slezská univerzita-Tesco)</v>
      </c>
      <c r="F50" s="329"/>
      <c r="G50" s="329"/>
      <c r="H50" s="329"/>
      <c r="L50" s="28"/>
    </row>
    <row r="51" spans="2:47" s="1" customFormat="1" ht="7" customHeight="1">
      <c r="B51" s="28"/>
      <c r="L51" s="28"/>
    </row>
    <row r="52" spans="2:47" s="1" customFormat="1" ht="12" customHeight="1">
      <c r="B52" s="28"/>
      <c r="C52" s="24" t="s">
        <v>21</v>
      </c>
      <c r="F52" s="22" t="str">
        <f>F12</f>
        <v>Karviná</v>
      </c>
      <c r="I52" s="24" t="s">
        <v>23</v>
      </c>
      <c r="J52" s="45">
        <f>IF(J12="","",J12)</f>
        <v>44844</v>
      </c>
      <c r="L52" s="28"/>
    </row>
    <row r="53" spans="2:47" s="1" customFormat="1" ht="7" customHeight="1">
      <c r="B53" s="28"/>
      <c r="L53" s="28"/>
    </row>
    <row r="54" spans="2:47" s="1" customFormat="1" ht="15.25" customHeight="1">
      <c r="B54" s="28"/>
      <c r="C54" s="24" t="s">
        <v>28</v>
      </c>
      <c r="F54" s="22" t="str">
        <f>E15</f>
        <v>Statutární město Karviná</v>
      </c>
      <c r="I54" s="24" t="s">
        <v>35</v>
      </c>
      <c r="J54" s="26" t="str">
        <f>E21</f>
        <v>PTD Muchová, s.r.o.</v>
      </c>
      <c r="L54" s="28"/>
    </row>
    <row r="55" spans="2:47" s="1" customFormat="1" ht="15.25" customHeight="1">
      <c r="B55" s="28"/>
      <c r="C55" s="24" t="s">
        <v>34</v>
      </c>
      <c r="F55" s="22"/>
      <c r="I55" s="24" t="s">
        <v>40</v>
      </c>
      <c r="J55" s="26" t="str">
        <f>E24</f>
        <v>PTD Muchová, s.r.o.</v>
      </c>
      <c r="L55" s="28"/>
    </row>
    <row r="56" spans="2:47" s="1" customFormat="1" ht="10.4" customHeight="1">
      <c r="B56" s="28"/>
      <c r="L56" s="28"/>
    </row>
    <row r="57" spans="2:47" s="1" customFormat="1" ht="29.25" customHeight="1">
      <c r="B57" s="28"/>
      <c r="C57" s="92" t="s">
        <v>95</v>
      </c>
      <c r="D57" s="86"/>
      <c r="E57" s="86"/>
      <c r="F57" s="86"/>
      <c r="G57" s="86"/>
      <c r="H57" s="86"/>
      <c r="I57" s="86"/>
      <c r="J57" s="93" t="s">
        <v>96</v>
      </c>
      <c r="K57" s="86"/>
      <c r="L57" s="28"/>
    </row>
    <row r="58" spans="2:47" s="1" customFormat="1" ht="10.4" customHeight="1">
      <c r="B58" s="28"/>
      <c r="L58" s="28"/>
    </row>
    <row r="59" spans="2:47" s="1" customFormat="1" ht="22.9" customHeight="1">
      <c r="B59" s="28"/>
      <c r="C59" s="94" t="s">
        <v>75</v>
      </c>
      <c r="J59" s="58">
        <f>J60+J65+J70</f>
        <v>0</v>
      </c>
      <c r="L59" s="28"/>
      <c r="AU59" s="15" t="s">
        <v>97</v>
      </c>
    </row>
    <row r="60" spans="2:47" s="8" customFormat="1" ht="25" customHeight="1">
      <c r="B60" s="95"/>
      <c r="D60" s="96" t="s">
        <v>98</v>
      </c>
      <c r="E60" s="97"/>
      <c r="F60" s="97"/>
      <c r="G60" s="97"/>
      <c r="H60" s="97"/>
      <c r="I60" s="97"/>
      <c r="J60" s="98">
        <f>J61+J62+J63+J64</f>
        <v>0</v>
      </c>
      <c r="L60" s="95"/>
    </row>
    <row r="61" spans="2:47" s="9" customFormat="1" ht="19.899999999999999" customHeight="1">
      <c r="B61" s="99"/>
      <c r="D61" s="100" t="s">
        <v>99</v>
      </c>
      <c r="E61" s="101"/>
      <c r="F61" s="101"/>
      <c r="G61" s="101"/>
      <c r="H61" s="101"/>
      <c r="I61" s="101"/>
      <c r="J61" s="102">
        <f>J92</f>
        <v>0</v>
      </c>
      <c r="L61" s="99"/>
    </row>
    <row r="62" spans="2:47" s="9" customFormat="1" ht="19.899999999999999" customHeight="1">
      <c r="B62" s="99"/>
      <c r="D62" s="100" t="s">
        <v>100</v>
      </c>
      <c r="E62" s="101"/>
      <c r="F62" s="101"/>
      <c r="G62" s="101"/>
      <c r="H62" s="101"/>
      <c r="I62" s="101"/>
      <c r="J62" s="102">
        <f>J96</f>
        <v>0</v>
      </c>
      <c r="L62" s="99"/>
    </row>
    <row r="63" spans="2:47" s="9" customFormat="1" ht="19.899999999999999" customHeight="1">
      <c r="B63" s="99"/>
      <c r="D63" s="100" t="s">
        <v>101</v>
      </c>
      <c r="E63" s="101"/>
      <c r="F63" s="101"/>
      <c r="G63" s="101"/>
      <c r="H63" s="101"/>
      <c r="I63" s="101"/>
      <c r="J63" s="102">
        <f>J103</f>
        <v>0</v>
      </c>
      <c r="L63" s="99"/>
    </row>
    <row r="64" spans="2:47" s="9" customFormat="1" ht="19.899999999999999" customHeight="1">
      <c r="B64" s="99"/>
      <c r="D64" s="100" t="s">
        <v>102</v>
      </c>
      <c r="E64" s="101"/>
      <c r="F64" s="101"/>
      <c r="G64" s="101"/>
      <c r="H64" s="101"/>
      <c r="I64" s="101"/>
      <c r="J64" s="102">
        <f>J107</f>
        <v>0</v>
      </c>
      <c r="L64" s="99"/>
    </row>
    <row r="65" spans="2:12" s="8" customFormat="1" ht="25" customHeight="1">
      <c r="B65" s="95"/>
      <c r="D65" s="96" t="s">
        <v>103</v>
      </c>
      <c r="E65" s="97"/>
      <c r="F65" s="97"/>
      <c r="G65" s="97"/>
      <c r="H65" s="97"/>
      <c r="I65" s="97"/>
      <c r="J65" s="98">
        <f>J67+J70</f>
        <v>0</v>
      </c>
      <c r="L65" s="95"/>
    </row>
    <row r="66" spans="2:12" s="9" customFormat="1" ht="19.899999999999999" customHeight="1">
      <c r="B66" s="99"/>
      <c r="D66" s="100" t="s">
        <v>104</v>
      </c>
      <c r="E66" s="101"/>
      <c r="F66" s="101"/>
      <c r="G66" s="101"/>
      <c r="H66" s="101"/>
      <c r="I66" s="101"/>
      <c r="J66" s="102">
        <f>J123</f>
        <v>0</v>
      </c>
      <c r="L66" s="99"/>
    </row>
    <row r="67" spans="2:12" s="8" customFormat="1" ht="25" customHeight="1">
      <c r="B67" s="95"/>
      <c r="D67" s="96" t="s">
        <v>105</v>
      </c>
      <c r="E67" s="97"/>
      <c r="F67" s="97"/>
      <c r="G67" s="97"/>
      <c r="H67" s="97"/>
      <c r="I67" s="97"/>
      <c r="J67" s="98">
        <f>J68+J69</f>
        <v>0</v>
      </c>
      <c r="L67" s="95"/>
    </row>
    <row r="68" spans="2:12" s="9" customFormat="1" ht="19.899999999999999" customHeight="1">
      <c r="B68" s="99"/>
      <c r="D68" s="100" t="s">
        <v>106</v>
      </c>
      <c r="E68" s="101"/>
      <c r="F68" s="101"/>
      <c r="G68" s="101"/>
      <c r="H68" s="101"/>
      <c r="I68" s="101"/>
      <c r="J68" s="102">
        <f>J135</f>
        <v>0</v>
      </c>
      <c r="L68" s="99"/>
    </row>
    <row r="69" spans="2:12" s="9" customFormat="1" ht="19.899999999999999" customHeight="1">
      <c r="B69" s="99"/>
      <c r="D69" s="100" t="s">
        <v>107</v>
      </c>
      <c r="E69" s="101"/>
      <c r="F69" s="101"/>
      <c r="G69" s="101"/>
      <c r="H69" s="101"/>
      <c r="I69" s="101"/>
      <c r="J69" s="102">
        <f>J237</f>
        <v>0</v>
      </c>
      <c r="L69" s="99"/>
    </row>
    <row r="70" spans="2:12" s="8" customFormat="1" ht="25" customHeight="1">
      <c r="B70" s="95"/>
      <c r="D70" s="96" t="s">
        <v>108</v>
      </c>
      <c r="E70" s="97"/>
      <c r="F70" s="97"/>
      <c r="G70" s="97"/>
      <c r="H70" s="97"/>
      <c r="I70" s="97"/>
      <c r="J70" s="98">
        <f>J354</f>
        <v>0</v>
      </c>
      <c r="L70" s="95"/>
    </row>
    <row r="71" spans="2:12" s="1" customFormat="1" ht="21.75" customHeight="1">
      <c r="B71" s="28"/>
      <c r="L71" s="28"/>
    </row>
    <row r="72" spans="2:12" s="1" customFormat="1" ht="7" customHeight="1">
      <c r="B72" s="37"/>
      <c r="C72" s="38"/>
      <c r="D72" s="38"/>
      <c r="E72" s="38"/>
      <c r="F72" s="38"/>
      <c r="G72" s="38"/>
      <c r="H72" s="38"/>
      <c r="I72" s="38"/>
      <c r="J72" s="38"/>
      <c r="K72" s="38"/>
      <c r="L72" s="28"/>
    </row>
    <row r="76" spans="2:12" s="1" customFormat="1" ht="7" customHeight="1">
      <c r="B76" s="39"/>
      <c r="C76" s="40"/>
      <c r="D76" s="40"/>
      <c r="E76" s="40"/>
      <c r="F76" s="40"/>
      <c r="G76" s="40"/>
      <c r="H76" s="40"/>
      <c r="I76" s="40"/>
      <c r="J76" s="40"/>
      <c r="K76" s="40"/>
      <c r="L76" s="28"/>
    </row>
    <row r="77" spans="2:12" s="1" customFormat="1" ht="25" customHeight="1">
      <c r="B77" s="28"/>
      <c r="C77" s="19" t="s">
        <v>109</v>
      </c>
      <c r="L77" s="28"/>
    </row>
    <row r="78" spans="2:12" s="1" customFormat="1" ht="7" customHeight="1">
      <c r="B78" s="28"/>
      <c r="L78" s="28"/>
    </row>
    <row r="79" spans="2:12" s="1" customFormat="1" ht="12" customHeight="1">
      <c r="B79" s="28"/>
      <c r="C79" s="24" t="s">
        <v>15</v>
      </c>
      <c r="L79" s="28"/>
    </row>
    <row r="80" spans="2:12" s="1" customFormat="1" ht="16.5" customHeight="1">
      <c r="B80" s="28"/>
      <c r="E80" s="330" t="str">
        <f>E7</f>
        <v>Oprava veřejného osvětlení na tř. 17. listopadu (Slezská univerzita-Tesco)</v>
      </c>
      <c r="F80" s="331"/>
      <c r="G80" s="331"/>
      <c r="H80" s="331"/>
      <c r="L80" s="28"/>
    </row>
    <row r="81" spans="2:65" s="1" customFormat="1" ht="12" customHeight="1">
      <c r="B81" s="28"/>
      <c r="C81" s="24" t="s">
        <v>92</v>
      </c>
      <c r="L81" s="28"/>
    </row>
    <row r="82" spans="2:65" s="1" customFormat="1" ht="16.5" customHeight="1">
      <c r="B82" s="28"/>
      <c r="E82" s="307" t="str">
        <f>E9</f>
        <v>Oprava veřejného osvětlení na tř. 17. listopadu (Slezská univerzita-Tesco)</v>
      </c>
      <c r="F82" s="329"/>
      <c r="G82" s="329"/>
      <c r="H82" s="329"/>
      <c r="L82" s="28"/>
    </row>
    <row r="83" spans="2:65" s="1" customFormat="1" ht="7" customHeight="1">
      <c r="B83" s="28"/>
      <c r="L83" s="28"/>
    </row>
    <row r="84" spans="2:65" s="1" customFormat="1" ht="12" customHeight="1">
      <c r="B84" s="28"/>
      <c r="C84" s="24" t="s">
        <v>21</v>
      </c>
      <c r="F84" s="22" t="str">
        <f>F12</f>
        <v>Karviná</v>
      </c>
      <c r="I84" s="24" t="s">
        <v>23</v>
      </c>
      <c r="J84" s="45">
        <f>IF(J12="","",J12)</f>
        <v>44844</v>
      </c>
      <c r="L84" s="28"/>
    </row>
    <row r="85" spans="2:65" s="1" customFormat="1" ht="7" customHeight="1">
      <c r="B85" s="28"/>
      <c r="L85" s="28"/>
    </row>
    <row r="86" spans="2:65" s="1" customFormat="1" ht="15.25" customHeight="1">
      <c r="B86" s="28"/>
      <c r="C86" s="24" t="s">
        <v>28</v>
      </c>
      <c r="F86" s="22" t="str">
        <f>E15</f>
        <v>Statutární město Karviná</v>
      </c>
      <c r="I86" s="24" t="s">
        <v>35</v>
      </c>
      <c r="J86" s="26" t="str">
        <f>E21</f>
        <v>PTD Muchová, s.r.o.</v>
      </c>
      <c r="L86" s="28"/>
    </row>
    <row r="87" spans="2:65" s="1" customFormat="1" ht="15.25" customHeight="1">
      <c r="B87" s="28"/>
      <c r="C87" s="24" t="s">
        <v>34</v>
      </c>
      <c r="F87" s="22"/>
      <c r="I87" s="24" t="s">
        <v>40</v>
      </c>
      <c r="J87" s="26" t="str">
        <f>E24</f>
        <v>PTD Muchová, s.r.o.</v>
      </c>
      <c r="L87" s="28"/>
    </row>
    <row r="88" spans="2:65" s="1" customFormat="1" ht="10.4" customHeight="1">
      <c r="B88" s="28"/>
      <c r="L88" s="28"/>
    </row>
    <row r="89" spans="2:65" s="10" customFormat="1" ht="29.25" customHeight="1">
      <c r="B89" s="103"/>
      <c r="C89" s="104" t="s">
        <v>110</v>
      </c>
      <c r="D89" s="105" t="s">
        <v>62</v>
      </c>
      <c r="E89" s="105" t="s">
        <v>58</v>
      </c>
      <c r="F89" s="105" t="s">
        <v>59</v>
      </c>
      <c r="G89" s="105" t="s">
        <v>111</v>
      </c>
      <c r="H89" s="105" t="s">
        <v>112</v>
      </c>
      <c r="I89" s="105" t="s">
        <v>113</v>
      </c>
      <c r="J89" s="105" t="s">
        <v>96</v>
      </c>
      <c r="K89" s="106" t="s">
        <v>114</v>
      </c>
      <c r="L89" s="103"/>
      <c r="M89" s="51" t="s">
        <v>3</v>
      </c>
      <c r="N89" s="52" t="s">
        <v>47</v>
      </c>
      <c r="O89" s="52" t="s">
        <v>115</v>
      </c>
      <c r="P89" s="52" t="s">
        <v>116</v>
      </c>
      <c r="Q89" s="52" t="s">
        <v>117</v>
      </c>
      <c r="R89" s="52" t="s">
        <v>118</v>
      </c>
      <c r="S89" s="52" t="s">
        <v>119</v>
      </c>
      <c r="T89" s="53" t="s">
        <v>120</v>
      </c>
    </row>
    <row r="90" spans="2:65" s="1" customFormat="1" ht="22.9" customHeight="1">
      <c r="B90" s="28"/>
      <c r="C90" s="56" t="s">
        <v>121</v>
      </c>
      <c r="J90" s="107">
        <f>J59</f>
        <v>0</v>
      </c>
      <c r="L90" s="28"/>
      <c r="M90" s="54"/>
      <c r="N90" s="46"/>
      <c r="O90" s="46"/>
      <c r="P90" s="108" t="e">
        <f>P91+P122+#REF!+P354</f>
        <v>#REF!</v>
      </c>
      <c r="Q90" s="46"/>
      <c r="R90" s="108" t="e">
        <f>R91+R122+#REF!+R354</f>
        <v>#REF!</v>
      </c>
      <c r="S90" s="46"/>
      <c r="T90" s="109" t="e">
        <f>T91+T122+#REF!+T354</f>
        <v>#REF!</v>
      </c>
      <c r="AT90" s="15" t="s">
        <v>76</v>
      </c>
      <c r="AU90" s="15" t="s">
        <v>97</v>
      </c>
      <c r="BK90" s="110" t="e">
        <f>BK91+BK122+#REF!+BK354</f>
        <v>#REF!</v>
      </c>
    </row>
    <row r="91" spans="2:65" s="11" customFormat="1" ht="25.9" customHeight="1">
      <c r="B91" s="111"/>
      <c r="D91" s="112" t="s">
        <v>76</v>
      </c>
      <c r="E91" s="113" t="s">
        <v>122</v>
      </c>
      <c r="F91" s="113" t="s">
        <v>123</v>
      </c>
      <c r="J91" s="114">
        <f>J92+J96+J103+J107</f>
        <v>0</v>
      </c>
      <c r="L91" s="111"/>
      <c r="M91" s="115"/>
      <c r="P91" s="116">
        <f>P92+P96+P103+P107</f>
        <v>30.80105</v>
      </c>
      <c r="R91" s="116">
        <f>R92+R96+R103+R107</f>
        <v>1.4340000000000002E-2</v>
      </c>
      <c r="T91" s="117">
        <f>T92+T96+T103+T107</f>
        <v>0</v>
      </c>
      <c r="AR91" s="112" t="s">
        <v>84</v>
      </c>
      <c r="AT91" s="118" t="s">
        <v>76</v>
      </c>
      <c r="AU91" s="118" t="s">
        <v>77</v>
      </c>
      <c r="AY91" s="112" t="s">
        <v>124</v>
      </c>
      <c r="BK91" s="119">
        <f>BK92+BK96+BK103+BK107</f>
        <v>0</v>
      </c>
    </row>
    <row r="92" spans="2:65" s="11" customFormat="1" ht="22.9" customHeight="1">
      <c r="B92" s="111"/>
      <c r="D92" s="112" t="s">
        <v>76</v>
      </c>
      <c r="E92" s="120" t="s">
        <v>84</v>
      </c>
      <c r="F92" s="120" t="s">
        <v>125</v>
      </c>
      <c r="J92" s="121"/>
      <c r="L92" s="111"/>
      <c r="M92" s="115"/>
      <c r="P92" s="116">
        <f>SUM(P93:P95)</f>
        <v>1.764</v>
      </c>
      <c r="R92" s="116">
        <f>SUM(R93:R95)</f>
        <v>0</v>
      </c>
      <c r="T92" s="117">
        <f>SUM(T93:T95)</f>
        <v>0</v>
      </c>
      <c r="AR92" s="112" t="s">
        <v>84</v>
      </c>
      <c r="AT92" s="118" t="s">
        <v>76</v>
      </c>
      <c r="AU92" s="118" t="s">
        <v>84</v>
      </c>
      <c r="AY92" s="112" t="s">
        <v>124</v>
      </c>
      <c r="BK92" s="119">
        <f>SUM(BK93:BK95)</f>
        <v>0</v>
      </c>
    </row>
    <row r="93" spans="2:65" s="1" customFormat="1" ht="16.5" customHeight="1">
      <c r="B93" s="122"/>
      <c r="C93" s="123" t="s">
        <v>84</v>
      </c>
      <c r="D93" s="123" t="s">
        <v>126</v>
      </c>
      <c r="E93" s="124" t="s">
        <v>127</v>
      </c>
      <c r="F93" s="125" t="s">
        <v>128</v>
      </c>
      <c r="G93" s="126" t="s">
        <v>129</v>
      </c>
      <c r="H93" s="127">
        <v>4</v>
      </c>
      <c r="I93" s="128"/>
      <c r="J93" s="128">
        <f>I93*H93</f>
        <v>0</v>
      </c>
      <c r="K93" s="125" t="s">
        <v>130</v>
      </c>
      <c r="L93" s="28"/>
      <c r="M93" s="129" t="s">
        <v>3</v>
      </c>
      <c r="N93" s="130" t="s">
        <v>48</v>
      </c>
      <c r="O93" s="131">
        <v>0.441</v>
      </c>
      <c r="P93" s="131">
        <f>O93*H93</f>
        <v>1.764</v>
      </c>
      <c r="Q93" s="131">
        <v>0</v>
      </c>
      <c r="R93" s="131">
        <f>Q93*H93</f>
        <v>0</v>
      </c>
      <c r="S93" s="131">
        <v>0</v>
      </c>
      <c r="T93" s="132">
        <f>S93*H93</f>
        <v>0</v>
      </c>
      <c r="AR93" s="133" t="s">
        <v>131</v>
      </c>
      <c r="AT93" s="133" t="s">
        <v>126</v>
      </c>
      <c r="AU93" s="133" t="s">
        <v>86</v>
      </c>
      <c r="AY93" s="15" t="s">
        <v>124</v>
      </c>
      <c r="BE93" s="134">
        <f>IF(N93="základní",J93,0)</f>
        <v>0</v>
      </c>
      <c r="BF93" s="134">
        <f>IF(N93="snížená",J93,0)</f>
        <v>0</v>
      </c>
      <c r="BG93" s="134">
        <f>IF(N93="zákl. přenesená",J93,0)</f>
        <v>0</v>
      </c>
      <c r="BH93" s="134">
        <f>IF(N93="sníž. přenesená",J93,0)</f>
        <v>0</v>
      </c>
      <c r="BI93" s="134">
        <f>IF(N93="nulová",J93,0)</f>
        <v>0</v>
      </c>
      <c r="BJ93" s="15" t="s">
        <v>84</v>
      </c>
      <c r="BK93" s="134">
        <f>ROUND(I93*H93,2)</f>
        <v>0</v>
      </c>
      <c r="BL93" s="15" t="s">
        <v>131</v>
      </c>
      <c r="BM93" s="133" t="s">
        <v>132</v>
      </c>
    </row>
    <row r="94" spans="2:65" s="1" customFormat="1">
      <c r="B94" s="28"/>
      <c r="D94" s="135" t="s">
        <v>133</v>
      </c>
      <c r="F94" s="136" t="s">
        <v>134</v>
      </c>
      <c r="L94" s="28"/>
      <c r="M94" s="137"/>
      <c r="T94" s="48"/>
      <c r="AT94" s="15" t="s">
        <v>133</v>
      </c>
      <c r="AU94" s="15" t="s">
        <v>86</v>
      </c>
    </row>
    <row r="95" spans="2:65" s="1" customFormat="1" ht="18">
      <c r="B95" s="28"/>
      <c r="D95" s="138" t="s">
        <v>135</v>
      </c>
      <c r="F95" s="139" t="s">
        <v>136</v>
      </c>
      <c r="L95" s="28"/>
      <c r="M95" s="137"/>
      <c r="T95" s="48"/>
      <c r="AT95" s="15" t="s">
        <v>135</v>
      </c>
      <c r="AU95" s="15" t="s">
        <v>86</v>
      </c>
    </row>
    <row r="96" spans="2:65" s="11" customFormat="1" ht="22.9" customHeight="1">
      <c r="B96" s="111"/>
      <c r="D96" s="112" t="s">
        <v>76</v>
      </c>
      <c r="E96" s="120" t="s">
        <v>140</v>
      </c>
      <c r="F96" s="120" t="s">
        <v>141</v>
      </c>
      <c r="J96" s="121">
        <f>BK96</f>
        <v>0</v>
      </c>
      <c r="L96" s="111"/>
      <c r="M96" s="115"/>
      <c r="P96" s="116">
        <f>SUM(P97:P102)</f>
        <v>0.14000000000000001</v>
      </c>
      <c r="R96" s="116">
        <f>SUM(R97:R102)</f>
        <v>1.0500000000000001E-2</v>
      </c>
      <c r="T96" s="117">
        <f>SUM(T97:T102)</f>
        <v>0</v>
      </c>
      <c r="AR96" s="112" t="s">
        <v>84</v>
      </c>
      <c r="AT96" s="118" t="s">
        <v>76</v>
      </c>
      <c r="AU96" s="118" t="s">
        <v>84</v>
      </c>
      <c r="AY96" s="112" t="s">
        <v>124</v>
      </c>
      <c r="BK96" s="119">
        <f>SUM(BK97:BK102)</f>
        <v>0</v>
      </c>
    </row>
    <row r="97" spans="2:65" s="1" customFormat="1" ht="16.5" customHeight="1">
      <c r="B97" s="122"/>
      <c r="C97" s="123">
        <v>2</v>
      </c>
      <c r="D97" s="123" t="s">
        <v>126</v>
      </c>
      <c r="E97" s="124" t="s">
        <v>142</v>
      </c>
      <c r="F97" s="125" t="s">
        <v>143</v>
      </c>
      <c r="G97" s="126" t="s">
        <v>137</v>
      </c>
      <c r="H97" s="127">
        <v>14</v>
      </c>
      <c r="I97" s="128"/>
      <c r="J97" s="128">
        <f>ROUND(I97*H97,2)</f>
        <v>0</v>
      </c>
      <c r="K97" s="125" t="s">
        <v>130</v>
      </c>
      <c r="L97" s="28"/>
      <c r="M97" s="129" t="s">
        <v>3</v>
      </c>
      <c r="N97" s="130" t="s">
        <v>48</v>
      </c>
      <c r="O97" s="131">
        <v>8.0000000000000002E-3</v>
      </c>
      <c r="P97" s="131">
        <f>O97*H97</f>
        <v>0.112</v>
      </c>
      <c r="Q97" s="131">
        <v>3.4000000000000002E-4</v>
      </c>
      <c r="R97" s="131">
        <f>Q97*H97</f>
        <v>4.7600000000000003E-3</v>
      </c>
      <c r="S97" s="131">
        <v>0</v>
      </c>
      <c r="T97" s="132">
        <f>S97*H97</f>
        <v>0</v>
      </c>
      <c r="AR97" s="133" t="s">
        <v>131</v>
      </c>
      <c r="AT97" s="133" t="s">
        <v>126</v>
      </c>
      <c r="AU97" s="133" t="s">
        <v>86</v>
      </c>
      <c r="AY97" s="15" t="s">
        <v>124</v>
      </c>
      <c r="BE97" s="134">
        <f>IF(N97="základní",J97,0)</f>
        <v>0</v>
      </c>
      <c r="BF97" s="134">
        <f>IF(N97="snížená",J97,0)</f>
        <v>0</v>
      </c>
      <c r="BG97" s="134">
        <f>IF(N97="zákl. přenesená",J97,0)</f>
        <v>0</v>
      </c>
      <c r="BH97" s="134">
        <f>IF(N97="sníž. přenesená",J97,0)</f>
        <v>0</v>
      </c>
      <c r="BI97" s="134">
        <f>IF(N97="nulová",J97,0)</f>
        <v>0</v>
      </c>
      <c r="BJ97" s="15" t="s">
        <v>84</v>
      </c>
      <c r="BK97" s="134">
        <f>ROUND(I97*H97,2)</f>
        <v>0</v>
      </c>
      <c r="BL97" s="15" t="s">
        <v>131</v>
      </c>
      <c r="BM97" s="133" t="s">
        <v>144</v>
      </c>
    </row>
    <row r="98" spans="2:65" s="1" customFormat="1">
      <c r="B98" s="28"/>
      <c r="D98" s="135" t="s">
        <v>133</v>
      </c>
      <c r="F98" s="136" t="s">
        <v>145</v>
      </c>
      <c r="L98" s="28"/>
      <c r="M98" s="137"/>
      <c r="T98" s="48"/>
      <c r="AT98" s="15" t="s">
        <v>133</v>
      </c>
      <c r="AU98" s="15" t="s">
        <v>86</v>
      </c>
    </row>
    <row r="99" spans="2:65" s="1" customFormat="1" ht="18">
      <c r="B99" s="28"/>
      <c r="D99" s="138" t="s">
        <v>135</v>
      </c>
      <c r="F99" s="139" t="s">
        <v>146</v>
      </c>
      <c r="L99" s="28"/>
      <c r="M99" s="137"/>
      <c r="T99" s="48"/>
      <c r="AT99" s="15" t="s">
        <v>135</v>
      </c>
      <c r="AU99" s="15" t="s">
        <v>86</v>
      </c>
    </row>
    <row r="100" spans="2:65" s="1" customFormat="1" ht="16.5" customHeight="1">
      <c r="B100" s="122"/>
      <c r="C100" s="123">
        <v>3</v>
      </c>
      <c r="D100" s="123" t="s">
        <v>126</v>
      </c>
      <c r="E100" s="124" t="s">
        <v>148</v>
      </c>
      <c r="F100" s="125" t="s">
        <v>149</v>
      </c>
      <c r="G100" s="126" t="s">
        <v>137</v>
      </c>
      <c r="H100" s="127">
        <v>14</v>
      </c>
      <c r="I100" s="128"/>
      <c r="J100" s="128">
        <f>ROUND(I100*H100,2)</f>
        <v>0</v>
      </c>
      <c r="K100" s="125" t="s">
        <v>130</v>
      </c>
      <c r="L100" s="28"/>
      <c r="M100" s="129" t="s">
        <v>3</v>
      </c>
      <c r="N100" s="130" t="s">
        <v>48</v>
      </c>
      <c r="O100" s="131">
        <v>2E-3</v>
      </c>
      <c r="P100" s="131">
        <f>O100*H100</f>
        <v>2.8000000000000001E-2</v>
      </c>
      <c r="Q100" s="131">
        <v>4.0999999999999999E-4</v>
      </c>
      <c r="R100" s="131">
        <f>Q100*H100</f>
        <v>5.7400000000000003E-3</v>
      </c>
      <c r="S100" s="131">
        <v>0</v>
      </c>
      <c r="T100" s="132">
        <f>S100*H100</f>
        <v>0</v>
      </c>
      <c r="AR100" s="133" t="s">
        <v>131</v>
      </c>
      <c r="AT100" s="133" t="s">
        <v>126</v>
      </c>
      <c r="AU100" s="133" t="s">
        <v>86</v>
      </c>
      <c r="AY100" s="15" t="s">
        <v>124</v>
      </c>
      <c r="BE100" s="134">
        <f>IF(N100="základní",J100,0)</f>
        <v>0</v>
      </c>
      <c r="BF100" s="134">
        <f>IF(N100="snížená",J100,0)</f>
        <v>0</v>
      </c>
      <c r="BG100" s="134">
        <f>IF(N100="zákl. přenesená",J100,0)</f>
        <v>0</v>
      </c>
      <c r="BH100" s="134">
        <f>IF(N100="sníž. přenesená",J100,0)</f>
        <v>0</v>
      </c>
      <c r="BI100" s="134">
        <f>IF(N100="nulová",J100,0)</f>
        <v>0</v>
      </c>
      <c r="BJ100" s="15" t="s">
        <v>84</v>
      </c>
      <c r="BK100" s="134">
        <f>ROUND(I100*H100,2)</f>
        <v>0</v>
      </c>
      <c r="BL100" s="15" t="s">
        <v>131</v>
      </c>
      <c r="BM100" s="133" t="s">
        <v>150</v>
      </c>
    </row>
    <row r="101" spans="2:65" s="1" customFormat="1">
      <c r="B101" s="28"/>
      <c r="D101" s="135" t="s">
        <v>133</v>
      </c>
      <c r="F101" s="136" t="s">
        <v>151</v>
      </c>
      <c r="L101" s="28"/>
      <c r="M101" s="137"/>
      <c r="T101" s="48"/>
      <c r="AT101" s="15" t="s">
        <v>133</v>
      </c>
      <c r="AU101" s="15" t="s">
        <v>86</v>
      </c>
    </row>
    <row r="102" spans="2:65" s="1" customFormat="1" ht="18">
      <c r="B102" s="28"/>
      <c r="D102" s="138" t="s">
        <v>135</v>
      </c>
      <c r="F102" s="139" t="s">
        <v>146</v>
      </c>
      <c r="L102" s="28"/>
      <c r="M102" s="137"/>
      <c r="T102" s="48"/>
      <c r="AT102" s="15" t="s">
        <v>135</v>
      </c>
      <c r="AU102" s="15" t="s">
        <v>86</v>
      </c>
    </row>
    <row r="103" spans="2:65" s="11" customFormat="1" ht="22.9" customHeight="1">
      <c r="B103" s="111"/>
      <c r="D103" s="112" t="s">
        <v>76</v>
      </c>
      <c r="E103" s="120" t="s">
        <v>152</v>
      </c>
      <c r="F103" s="120" t="s">
        <v>153</v>
      </c>
      <c r="J103" s="121">
        <f>BK103</f>
        <v>0</v>
      </c>
      <c r="L103" s="111"/>
      <c r="M103" s="115"/>
      <c r="P103" s="116">
        <f>SUM(P104:P106)</f>
        <v>3.3839999999999995</v>
      </c>
      <c r="R103" s="116">
        <f>SUM(R104:R106)</f>
        <v>3.8400000000000005E-3</v>
      </c>
      <c r="T103" s="117">
        <f>SUM(T104:T106)</f>
        <v>0</v>
      </c>
      <c r="AR103" s="112" t="s">
        <v>84</v>
      </c>
      <c r="AT103" s="118" t="s">
        <v>76</v>
      </c>
      <c r="AU103" s="118" t="s">
        <v>84</v>
      </c>
      <c r="AY103" s="112" t="s">
        <v>124</v>
      </c>
      <c r="BK103" s="119">
        <f>SUM(BK104:BK106)</f>
        <v>0</v>
      </c>
    </row>
    <row r="104" spans="2:65" s="1" customFormat="1" ht="24.25" customHeight="1">
      <c r="B104" s="122"/>
      <c r="C104" s="123">
        <v>4</v>
      </c>
      <c r="D104" s="123" t="s">
        <v>126</v>
      </c>
      <c r="E104" s="124" t="s">
        <v>155</v>
      </c>
      <c r="F104" s="125" t="s">
        <v>156</v>
      </c>
      <c r="G104" s="126" t="s">
        <v>157</v>
      </c>
      <c r="H104" s="127">
        <v>24</v>
      </c>
      <c r="I104" s="128"/>
      <c r="J104" s="128">
        <f>ROUND(I104*H104,2)</f>
        <v>0</v>
      </c>
      <c r="K104" s="125" t="s">
        <v>130</v>
      </c>
      <c r="L104" s="28"/>
      <c r="M104" s="129" t="s">
        <v>3</v>
      </c>
      <c r="N104" s="130" t="s">
        <v>48</v>
      </c>
      <c r="O104" s="131">
        <v>0.14099999999999999</v>
      </c>
      <c r="P104" s="131">
        <f>O104*H104</f>
        <v>3.3839999999999995</v>
      </c>
      <c r="Q104" s="131">
        <v>1.6000000000000001E-4</v>
      </c>
      <c r="R104" s="131">
        <f>Q104*H104</f>
        <v>3.8400000000000005E-3</v>
      </c>
      <c r="S104" s="131">
        <v>0</v>
      </c>
      <c r="T104" s="132">
        <f>S104*H104</f>
        <v>0</v>
      </c>
      <c r="AR104" s="133" t="s">
        <v>131</v>
      </c>
      <c r="AT104" s="133" t="s">
        <v>126</v>
      </c>
      <c r="AU104" s="133" t="s">
        <v>86</v>
      </c>
      <c r="AY104" s="15" t="s">
        <v>124</v>
      </c>
      <c r="BE104" s="134">
        <f>IF(N104="základní",J104,0)</f>
        <v>0</v>
      </c>
      <c r="BF104" s="134">
        <f>IF(N104="snížená",J104,0)</f>
        <v>0</v>
      </c>
      <c r="BG104" s="134">
        <f>IF(N104="zákl. přenesená",J104,0)</f>
        <v>0</v>
      </c>
      <c r="BH104" s="134">
        <f>IF(N104="sníž. přenesená",J104,0)</f>
        <v>0</v>
      </c>
      <c r="BI104" s="134">
        <f>IF(N104="nulová",J104,0)</f>
        <v>0</v>
      </c>
      <c r="BJ104" s="15" t="s">
        <v>84</v>
      </c>
      <c r="BK104" s="134">
        <f>ROUND(I104*H104,2)</f>
        <v>0</v>
      </c>
      <c r="BL104" s="15" t="s">
        <v>131</v>
      </c>
      <c r="BM104" s="133" t="s">
        <v>158</v>
      </c>
    </row>
    <row r="105" spans="2:65" s="1" customFormat="1">
      <c r="B105" s="28"/>
      <c r="D105" s="135" t="s">
        <v>133</v>
      </c>
      <c r="F105" s="136" t="s">
        <v>159</v>
      </c>
      <c r="L105" s="28"/>
      <c r="M105" s="137"/>
      <c r="T105" s="48"/>
      <c r="AT105" s="15" t="s">
        <v>133</v>
      </c>
      <c r="AU105" s="15" t="s">
        <v>86</v>
      </c>
    </row>
    <row r="106" spans="2:65" s="1" customFormat="1" ht="18">
      <c r="B106" s="28"/>
      <c r="D106" s="138" t="s">
        <v>135</v>
      </c>
      <c r="F106" s="139" t="s">
        <v>160</v>
      </c>
      <c r="L106" s="28"/>
      <c r="M106" s="137"/>
      <c r="T106" s="48"/>
      <c r="AT106" s="15" t="s">
        <v>135</v>
      </c>
      <c r="AU106" s="15" t="s">
        <v>86</v>
      </c>
    </row>
    <row r="107" spans="2:65" s="11" customFormat="1" ht="22.9" customHeight="1">
      <c r="B107" s="111"/>
      <c r="D107" s="112" t="s">
        <v>76</v>
      </c>
      <c r="E107" s="120" t="s">
        <v>161</v>
      </c>
      <c r="F107" s="120" t="s">
        <v>162</v>
      </c>
      <c r="J107" s="121">
        <f>J108+J112+J115+J118</f>
        <v>0</v>
      </c>
      <c r="L107" s="111"/>
      <c r="M107" s="115"/>
      <c r="P107" s="116">
        <f>SUM(P108:P121)</f>
        <v>25.51305</v>
      </c>
      <c r="R107" s="116">
        <f>SUM(R108:R121)</f>
        <v>0</v>
      </c>
      <c r="T107" s="117">
        <f>SUM(T108:T121)</f>
        <v>0</v>
      </c>
      <c r="AR107" s="112" t="s">
        <v>84</v>
      </c>
      <c r="AT107" s="118" t="s">
        <v>76</v>
      </c>
      <c r="AU107" s="118" t="s">
        <v>84</v>
      </c>
      <c r="AY107" s="112" t="s">
        <v>124</v>
      </c>
      <c r="BK107" s="119">
        <f>SUM(BK108:BK121)</f>
        <v>0</v>
      </c>
    </row>
    <row r="108" spans="2:65" s="1" customFormat="1" ht="16.5" customHeight="1">
      <c r="B108" s="122"/>
      <c r="C108" s="123">
        <v>5</v>
      </c>
      <c r="D108" s="123" t="s">
        <v>126</v>
      </c>
      <c r="E108" s="124" t="s">
        <v>164</v>
      </c>
      <c r="F108" s="125" t="s">
        <v>165</v>
      </c>
      <c r="G108" s="126" t="s">
        <v>166</v>
      </c>
      <c r="H108" s="127">
        <v>2.35</v>
      </c>
      <c r="I108" s="128"/>
      <c r="J108" s="128">
        <f>ROUND(I108*H108,2)</f>
        <v>0</v>
      </c>
      <c r="K108" s="125" t="s">
        <v>130</v>
      </c>
      <c r="L108" s="28"/>
      <c r="M108" s="129" t="s">
        <v>3</v>
      </c>
      <c r="N108" s="130" t="s">
        <v>48</v>
      </c>
      <c r="O108" s="131">
        <v>2.0030000000000001</v>
      </c>
      <c r="P108" s="131">
        <f>O108*H108</f>
        <v>4.7070500000000006</v>
      </c>
      <c r="Q108" s="131">
        <v>0</v>
      </c>
      <c r="R108" s="131">
        <f>Q108*H108</f>
        <v>0</v>
      </c>
      <c r="S108" s="131">
        <v>0</v>
      </c>
      <c r="T108" s="132">
        <f>S108*H108</f>
        <v>0</v>
      </c>
      <c r="AR108" s="133" t="s">
        <v>131</v>
      </c>
      <c r="AT108" s="133" t="s">
        <v>126</v>
      </c>
      <c r="AU108" s="133" t="s">
        <v>86</v>
      </c>
      <c r="AY108" s="15" t="s">
        <v>124</v>
      </c>
      <c r="BE108" s="134">
        <f>IF(N108="základní",J108,0)</f>
        <v>0</v>
      </c>
      <c r="BF108" s="134">
        <f>IF(N108="snížená",J108,0)</f>
        <v>0</v>
      </c>
      <c r="BG108" s="134">
        <f>IF(N108="zákl. přenesená",J108,0)</f>
        <v>0</v>
      </c>
      <c r="BH108" s="134">
        <f>IF(N108="sníž. přenesená",J108,0)</f>
        <v>0</v>
      </c>
      <c r="BI108" s="134">
        <f>IF(N108="nulová",J108,0)</f>
        <v>0</v>
      </c>
      <c r="BJ108" s="15" t="s">
        <v>84</v>
      </c>
      <c r="BK108" s="134">
        <f>ROUND(I108*H108,2)</f>
        <v>0</v>
      </c>
      <c r="BL108" s="15" t="s">
        <v>131</v>
      </c>
      <c r="BM108" s="133" t="s">
        <v>167</v>
      </c>
    </row>
    <row r="109" spans="2:65" s="1" customFormat="1">
      <c r="B109" s="28"/>
      <c r="D109" s="135" t="s">
        <v>133</v>
      </c>
      <c r="F109" s="136" t="s">
        <v>168</v>
      </c>
      <c r="L109" s="28"/>
      <c r="M109" s="137"/>
      <c r="T109" s="48"/>
      <c r="AT109" s="15" t="s">
        <v>133</v>
      </c>
      <c r="AU109" s="15" t="s">
        <v>86</v>
      </c>
    </row>
    <row r="110" spans="2:65" s="1" customFormat="1" ht="27">
      <c r="B110" s="28"/>
      <c r="D110" s="138" t="s">
        <v>135</v>
      </c>
      <c r="F110" s="139" t="s">
        <v>169</v>
      </c>
      <c r="L110" s="28"/>
      <c r="M110" s="137"/>
      <c r="T110" s="48"/>
      <c r="AT110" s="15" t="s">
        <v>135</v>
      </c>
      <c r="AU110" s="15" t="s">
        <v>86</v>
      </c>
    </row>
    <row r="111" spans="2:65" s="12" customFormat="1">
      <c r="B111" s="140"/>
      <c r="D111" s="138" t="s">
        <v>138</v>
      </c>
      <c r="E111" s="141" t="s">
        <v>3</v>
      </c>
      <c r="F111" s="142"/>
      <c r="H111" s="143"/>
      <c r="L111" s="140"/>
      <c r="M111" s="144"/>
      <c r="T111" s="145"/>
      <c r="AT111" s="141" t="s">
        <v>138</v>
      </c>
      <c r="AU111" s="141" t="s">
        <v>86</v>
      </c>
      <c r="AV111" s="12" t="s">
        <v>86</v>
      </c>
      <c r="AW111" s="12" t="s">
        <v>39</v>
      </c>
      <c r="AX111" s="12" t="s">
        <v>84</v>
      </c>
      <c r="AY111" s="141" t="s">
        <v>124</v>
      </c>
    </row>
    <row r="112" spans="2:65" s="1" customFormat="1" ht="24.25" customHeight="1">
      <c r="B112" s="122"/>
      <c r="C112" s="123">
        <v>6</v>
      </c>
      <c r="D112" s="123" t="s">
        <v>126</v>
      </c>
      <c r="E112" s="124" t="s">
        <v>170</v>
      </c>
      <c r="F112" s="125" t="s">
        <v>171</v>
      </c>
      <c r="G112" s="126" t="s">
        <v>166</v>
      </c>
      <c r="H112" s="127">
        <v>135</v>
      </c>
      <c r="I112" s="128"/>
      <c r="J112" s="128">
        <f>ROUND(I112*H112,2)</f>
        <v>0</v>
      </c>
      <c r="K112" s="125" t="s">
        <v>130</v>
      </c>
      <c r="L112" s="28"/>
      <c r="M112" s="129" t="s">
        <v>3</v>
      </c>
      <c r="N112" s="130" t="s">
        <v>48</v>
      </c>
      <c r="O112" s="131">
        <v>6.6000000000000003E-2</v>
      </c>
      <c r="P112" s="131">
        <f>O112*H112</f>
        <v>8.91</v>
      </c>
      <c r="Q112" s="131">
        <v>0</v>
      </c>
      <c r="R112" s="131">
        <f>Q112*H112</f>
        <v>0</v>
      </c>
      <c r="S112" s="131">
        <v>0</v>
      </c>
      <c r="T112" s="132">
        <f>S112*H112</f>
        <v>0</v>
      </c>
      <c r="AR112" s="133" t="s">
        <v>131</v>
      </c>
      <c r="AT112" s="133" t="s">
        <v>126</v>
      </c>
      <c r="AU112" s="133" t="s">
        <v>86</v>
      </c>
      <c r="AY112" s="15" t="s">
        <v>124</v>
      </c>
      <c r="BE112" s="134">
        <f>IF(N112="základní",J112,0)</f>
        <v>0</v>
      </c>
      <c r="BF112" s="134">
        <f>IF(N112="snížená",J112,0)</f>
        <v>0</v>
      </c>
      <c r="BG112" s="134">
        <f>IF(N112="zákl. přenesená",J112,0)</f>
        <v>0</v>
      </c>
      <c r="BH112" s="134">
        <f>IF(N112="sníž. přenesená",J112,0)</f>
        <v>0</v>
      </c>
      <c r="BI112" s="134">
        <f>IF(N112="nulová",J112,0)</f>
        <v>0</v>
      </c>
      <c r="BJ112" s="15" t="s">
        <v>84</v>
      </c>
      <c r="BK112" s="134">
        <f>ROUND(I112*H112,2)</f>
        <v>0</v>
      </c>
      <c r="BL112" s="15" t="s">
        <v>131</v>
      </c>
      <c r="BM112" s="133" t="s">
        <v>172</v>
      </c>
    </row>
    <row r="113" spans="2:65" s="1" customFormat="1">
      <c r="B113" s="28"/>
      <c r="D113" s="135" t="s">
        <v>133</v>
      </c>
      <c r="F113" s="136" t="s">
        <v>173</v>
      </c>
      <c r="L113" s="28"/>
      <c r="M113" s="137"/>
      <c r="T113" s="48"/>
      <c r="AT113" s="15" t="s">
        <v>133</v>
      </c>
      <c r="AU113" s="15" t="s">
        <v>86</v>
      </c>
    </row>
    <row r="114" spans="2:65" s="1" customFormat="1" ht="36">
      <c r="B114" s="28"/>
      <c r="D114" s="138" t="s">
        <v>135</v>
      </c>
      <c r="F114" s="139" t="s">
        <v>174</v>
      </c>
      <c r="L114" s="28"/>
      <c r="M114" s="137"/>
      <c r="T114" s="48"/>
      <c r="AT114" s="15" t="s">
        <v>135</v>
      </c>
      <c r="AU114" s="15" t="s">
        <v>86</v>
      </c>
    </row>
    <row r="115" spans="2:65" s="1" customFormat="1" ht="24.25" customHeight="1">
      <c r="B115" s="122"/>
      <c r="C115" s="123">
        <v>7</v>
      </c>
      <c r="D115" s="123" t="s">
        <v>126</v>
      </c>
      <c r="E115" s="124" t="s">
        <v>175</v>
      </c>
      <c r="F115" s="125" t="s">
        <v>176</v>
      </c>
      <c r="G115" s="126" t="s">
        <v>166</v>
      </c>
      <c r="H115" s="127">
        <v>135</v>
      </c>
      <c r="I115" s="128"/>
      <c r="J115" s="128">
        <f>ROUND(I115*H115,2)</f>
        <v>0</v>
      </c>
      <c r="K115" s="125" t="s">
        <v>130</v>
      </c>
      <c r="L115" s="28"/>
      <c r="M115" s="129" t="s">
        <v>3</v>
      </c>
      <c r="N115" s="130" t="s">
        <v>48</v>
      </c>
      <c r="O115" s="131">
        <v>0.02</v>
      </c>
      <c r="P115" s="131">
        <f>O115*H115</f>
        <v>2.7</v>
      </c>
      <c r="Q115" s="131">
        <v>0</v>
      </c>
      <c r="R115" s="131">
        <f>Q115*H115</f>
        <v>0</v>
      </c>
      <c r="S115" s="131">
        <v>0</v>
      </c>
      <c r="T115" s="132">
        <f>S115*H115</f>
        <v>0</v>
      </c>
      <c r="AR115" s="133" t="s">
        <v>131</v>
      </c>
      <c r="AT115" s="133" t="s">
        <v>126</v>
      </c>
      <c r="AU115" s="133" t="s">
        <v>86</v>
      </c>
      <c r="AY115" s="15" t="s">
        <v>124</v>
      </c>
      <c r="BE115" s="134">
        <f>IF(N115="základní",J115,0)</f>
        <v>0</v>
      </c>
      <c r="BF115" s="134">
        <f>IF(N115="snížená",J115,0)</f>
        <v>0</v>
      </c>
      <c r="BG115" s="134">
        <f>IF(N115="zákl. přenesená",J115,0)</f>
        <v>0</v>
      </c>
      <c r="BH115" s="134">
        <f>IF(N115="sníž. přenesená",J115,0)</f>
        <v>0</v>
      </c>
      <c r="BI115" s="134">
        <f>IF(N115="nulová",J115,0)</f>
        <v>0</v>
      </c>
      <c r="BJ115" s="15" t="s">
        <v>84</v>
      </c>
      <c r="BK115" s="134">
        <f>ROUND(I115*H115,2)</f>
        <v>0</v>
      </c>
      <c r="BL115" s="15" t="s">
        <v>131</v>
      </c>
      <c r="BM115" s="133" t="s">
        <v>177</v>
      </c>
    </row>
    <row r="116" spans="2:65" s="1" customFormat="1">
      <c r="B116" s="28"/>
      <c r="D116" s="135" t="s">
        <v>133</v>
      </c>
      <c r="F116" s="136" t="s">
        <v>178</v>
      </c>
      <c r="L116" s="28"/>
      <c r="M116" s="137"/>
      <c r="T116" s="48"/>
      <c r="AT116" s="15" t="s">
        <v>133</v>
      </c>
      <c r="AU116" s="15" t="s">
        <v>86</v>
      </c>
    </row>
    <row r="117" spans="2:65" s="1" customFormat="1" ht="27">
      <c r="B117" s="28"/>
      <c r="D117" s="138" t="s">
        <v>135</v>
      </c>
      <c r="F117" s="139" t="s">
        <v>179</v>
      </c>
      <c r="L117" s="28"/>
      <c r="M117" s="137"/>
      <c r="T117" s="48"/>
      <c r="AT117" s="15" t="s">
        <v>135</v>
      </c>
      <c r="AU117" s="15" t="s">
        <v>86</v>
      </c>
    </row>
    <row r="118" spans="2:65" s="1" customFormat="1" ht="33" customHeight="1">
      <c r="B118" s="122"/>
      <c r="C118" s="123">
        <v>8</v>
      </c>
      <c r="D118" s="123" t="s">
        <v>126</v>
      </c>
      <c r="E118" s="124" t="s">
        <v>180</v>
      </c>
      <c r="F118" s="125" t="s">
        <v>181</v>
      </c>
      <c r="G118" s="126" t="s">
        <v>166</v>
      </c>
      <c r="H118" s="127">
        <v>484</v>
      </c>
      <c r="I118" s="128"/>
      <c r="J118" s="128">
        <f>ROUND(I118*H118,2)</f>
        <v>0</v>
      </c>
      <c r="K118" s="125" t="s">
        <v>130</v>
      </c>
      <c r="L118" s="28"/>
      <c r="M118" s="129" t="s">
        <v>3</v>
      </c>
      <c r="N118" s="130" t="s">
        <v>48</v>
      </c>
      <c r="O118" s="131">
        <v>1.9E-2</v>
      </c>
      <c r="P118" s="131">
        <f>O118*H118</f>
        <v>9.1959999999999997</v>
      </c>
      <c r="Q118" s="131">
        <v>0</v>
      </c>
      <c r="R118" s="131">
        <f>Q118*H118</f>
        <v>0</v>
      </c>
      <c r="S118" s="131">
        <v>0</v>
      </c>
      <c r="T118" s="132">
        <f>S118*H118</f>
        <v>0</v>
      </c>
      <c r="AR118" s="133" t="s">
        <v>131</v>
      </c>
      <c r="AT118" s="133" t="s">
        <v>126</v>
      </c>
      <c r="AU118" s="133" t="s">
        <v>86</v>
      </c>
      <c r="AY118" s="15" t="s">
        <v>124</v>
      </c>
      <c r="BE118" s="134">
        <f>IF(N118="základní",J118,0)</f>
        <v>0</v>
      </c>
      <c r="BF118" s="134">
        <f>IF(N118="snížená",J118,0)</f>
        <v>0</v>
      </c>
      <c r="BG118" s="134">
        <f>IF(N118="zákl. přenesená",J118,0)</f>
        <v>0</v>
      </c>
      <c r="BH118" s="134">
        <f>IF(N118="sníž. přenesená",J118,0)</f>
        <v>0</v>
      </c>
      <c r="BI118" s="134">
        <f>IF(N118="nulová",J118,0)</f>
        <v>0</v>
      </c>
      <c r="BJ118" s="15" t="s">
        <v>84</v>
      </c>
      <c r="BK118" s="134">
        <f>ROUND(I118*H118,2)</f>
        <v>0</v>
      </c>
      <c r="BL118" s="15" t="s">
        <v>131</v>
      </c>
      <c r="BM118" s="133" t="s">
        <v>182</v>
      </c>
    </row>
    <row r="119" spans="2:65" s="1" customFormat="1">
      <c r="B119" s="28"/>
      <c r="D119" s="135" t="s">
        <v>133</v>
      </c>
      <c r="F119" s="136" t="s">
        <v>183</v>
      </c>
      <c r="L119" s="28"/>
      <c r="M119" s="137"/>
      <c r="T119" s="48"/>
      <c r="AT119" s="15" t="s">
        <v>133</v>
      </c>
      <c r="AU119" s="15" t="s">
        <v>86</v>
      </c>
    </row>
    <row r="120" spans="2:65" s="1" customFormat="1" ht="27">
      <c r="B120" s="28"/>
      <c r="D120" s="138" t="s">
        <v>135</v>
      </c>
      <c r="F120" s="139" t="s">
        <v>184</v>
      </c>
      <c r="L120" s="28"/>
      <c r="M120" s="137"/>
      <c r="T120" s="48"/>
      <c r="AT120" s="15" t="s">
        <v>135</v>
      </c>
      <c r="AU120" s="15" t="s">
        <v>86</v>
      </c>
    </row>
    <row r="121" spans="2:65" s="12" customFormat="1">
      <c r="B121" s="140"/>
      <c r="D121" s="138" t="s">
        <v>138</v>
      </c>
      <c r="E121" s="141" t="s">
        <v>3</v>
      </c>
      <c r="F121" s="142"/>
      <c r="H121" s="143"/>
      <c r="L121" s="140"/>
      <c r="M121" s="144"/>
      <c r="T121" s="145"/>
      <c r="AT121" s="141" t="s">
        <v>138</v>
      </c>
      <c r="AU121" s="141" t="s">
        <v>86</v>
      </c>
      <c r="AV121" s="12" t="s">
        <v>86</v>
      </c>
      <c r="AW121" s="12" t="s">
        <v>39</v>
      </c>
      <c r="AX121" s="12" t="s">
        <v>84</v>
      </c>
      <c r="AY121" s="141" t="s">
        <v>124</v>
      </c>
    </row>
    <row r="122" spans="2:65" s="11" customFormat="1" ht="17.149999999999999" customHeight="1">
      <c r="B122" s="111"/>
      <c r="D122" s="112" t="s">
        <v>76</v>
      </c>
      <c r="E122" s="113" t="s">
        <v>185</v>
      </c>
      <c r="F122" s="113" t="s">
        <v>186</v>
      </c>
      <c r="J122" s="114">
        <f>J123+J135+J354</f>
        <v>0</v>
      </c>
      <c r="L122" s="111"/>
      <c r="M122" s="115"/>
      <c r="P122" s="116">
        <f>P123</f>
        <v>3.798</v>
      </c>
      <c r="R122" s="116">
        <f>R123</f>
        <v>0</v>
      </c>
      <c r="T122" s="117">
        <f>T123</f>
        <v>0</v>
      </c>
      <c r="AR122" s="112" t="s">
        <v>86</v>
      </c>
      <c r="AT122" s="118" t="s">
        <v>76</v>
      </c>
      <c r="AU122" s="118" t="s">
        <v>77</v>
      </c>
      <c r="AY122" s="112" t="s">
        <v>124</v>
      </c>
      <c r="BK122" s="119">
        <f>BK123</f>
        <v>0</v>
      </c>
    </row>
    <row r="123" spans="2:65" s="11" customFormat="1" ht="18.649999999999999" customHeight="1">
      <c r="B123" s="111"/>
      <c r="D123" s="112" t="s">
        <v>76</v>
      </c>
      <c r="E123" s="120" t="s">
        <v>187</v>
      </c>
      <c r="F123" s="120" t="s">
        <v>188</v>
      </c>
      <c r="J123" s="259">
        <f>SUM(J124:J133)</f>
        <v>0</v>
      </c>
      <c r="L123" s="111"/>
      <c r="M123" s="115"/>
      <c r="P123" s="116">
        <f>SUM(P124:P133)</f>
        <v>3.798</v>
      </c>
      <c r="R123" s="116">
        <f>SUM(R124:R133)</f>
        <v>0</v>
      </c>
      <c r="T123" s="117">
        <f>SUM(T124:T133)</f>
        <v>0</v>
      </c>
      <c r="AR123" s="112" t="s">
        <v>86</v>
      </c>
      <c r="AT123" s="118" t="s">
        <v>76</v>
      </c>
      <c r="AU123" s="118" t="s">
        <v>84</v>
      </c>
      <c r="AY123" s="112" t="s">
        <v>124</v>
      </c>
      <c r="BK123" s="119">
        <f>SUM(BK124:BK133)</f>
        <v>0</v>
      </c>
    </row>
    <row r="124" spans="2:65" s="1" customFormat="1" ht="21.75" customHeight="1">
      <c r="B124" s="122"/>
      <c r="C124" s="123">
        <v>9</v>
      </c>
      <c r="D124" s="123" t="s">
        <v>126</v>
      </c>
      <c r="E124" s="124"/>
      <c r="F124" s="125" t="s">
        <v>815</v>
      </c>
      <c r="G124" s="238" t="s">
        <v>129</v>
      </c>
      <c r="H124" s="239">
        <v>1</v>
      </c>
      <c r="I124" s="240"/>
      <c r="J124" s="240">
        <f t="shared" ref="J124:J133" si="0">ROUND(I124*H124,2)</f>
        <v>0</v>
      </c>
      <c r="K124" s="237"/>
      <c r="L124" s="28"/>
      <c r="M124" s="129" t="s">
        <v>3</v>
      </c>
      <c r="N124" s="130" t="s">
        <v>48</v>
      </c>
      <c r="O124" s="131">
        <v>3.798</v>
      </c>
      <c r="P124" s="131">
        <f>O124*H124</f>
        <v>3.798</v>
      </c>
      <c r="Q124" s="131">
        <v>0</v>
      </c>
      <c r="R124" s="131">
        <f>Q124*H124</f>
        <v>0</v>
      </c>
      <c r="S124" s="131">
        <v>0</v>
      </c>
      <c r="T124" s="132">
        <f>S124*H124</f>
        <v>0</v>
      </c>
      <c r="AR124" s="133" t="s">
        <v>189</v>
      </c>
      <c r="AT124" s="133" t="s">
        <v>126</v>
      </c>
      <c r="AU124" s="133" t="s">
        <v>86</v>
      </c>
      <c r="AY124" s="15" t="s">
        <v>124</v>
      </c>
      <c r="BE124" s="134">
        <f>IF(N124="základní",J124,0)</f>
        <v>0</v>
      </c>
      <c r="BF124" s="134">
        <f>IF(N124="snížená",J124,0)</f>
        <v>0</v>
      </c>
      <c r="BG124" s="134">
        <f>IF(N124="zákl. přenesená",J124,0)</f>
        <v>0</v>
      </c>
      <c r="BH124" s="134">
        <f>IF(N124="sníž. přenesená",J124,0)</f>
        <v>0</v>
      </c>
      <c r="BI124" s="134">
        <f>IF(N124="nulová",J124,0)</f>
        <v>0</v>
      </c>
      <c r="BJ124" s="15" t="s">
        <v>84</v>
      </c>
      <c r="BK124" s="134">
        <f>ROUND(I124*H124,2)</f>
        <v>0</v>
      </c>
      <c r="BL124" s="15" t="s">
        <v>189</v>
      </c>
      <c r="BM124" s="133" t="s">
        <v>190</v>
      </c>
    </row>
    <row r="125" spans="2:65" s="1" customFormat="1" ht="21.75" customHeight="1">
      <c r="B125" s="122"/>
      <c r="C125" s="123">
        <v>10</v>
      </c>
      <c r="D125" s="246" t="s">
        <v>191</v>
      </c>
      <c r="E125" s="124"/>
      <c r="F125" s="148" t="s">
        <v>816</v>
      </c>
      <c r="G125" s="249" t="s">
        <v>129</v>
      </c>
      <c r="H125" s="263">
        <v>1</v>
      </c>
      <c r="I125" s="250"/>
      <c r="J125" s="250">
        <f t="shared" si="0"/>
        <v>0</v>
      </c>
      <c r="K125" s="237"/>
      <c r="L125" s="28"/>
      <c r="M125" s="129"/>
      <c r="N125" s="130"/>
      <c r="O125" s="131"/>
      <c r="P125" s="131"/>
      <c r="Q125" s="131"/>
      <c r="R125" s="131"/>
      <c r="S125" s="131"/>
      <c r="T125" s="132"/>
      <c r="AR125" s="133"/>
      <c r="AT125" s="133"/>
      <c r="AU125" s="133"/>
      <c r="AY125" s="15"/>
      <c r="BE125" s="134"/>
      <c r="BF125" s="134"/>
      <c r="BG125" s="134"/>
      <c r="BH125" s="134"/>
      <c r="BI125" s="134"/>
      <c r="BJ125" s="15"/>
      <c r="BK125" s="134"/>
      <c r="BL125" s="15"/>
      <c r="BM125" s="133"/>
    </row>
    <row r="126" spans="2:65" s="1" customFormat="1" ht="21.75" customHeight="1">
      <c r="B126" s="122"/>
      <c r="C126" s="123">
        <v>11</v>
      </c>
      <c r="D126" s="123"/>
      <c r="E126" s="124"/>
      <c r="F126" s="237" t="s">
        <v>780</v>
      </c>
      <c r="G126" s="238" t="s">
        <v>129</v>
      </c>
      <c r="H126" s="239">
        <v>56</v>
      </c>
      <c r="I126" s="240"/>
      <c r="J126" s="240">
        <f t="shared" si="0"/>
        <v>0</v>
      </c>
      <c r="K126" s="237"/>
      <c r="L126" s="28"/>
      <c r="M126" s="129"/>
      <c r="N126" s="130"/>
      <c r="O126" s="131"/>
      <c r="P126" s="131"/>
      <c r="Q126" s="131"/>
      <c r="R126" s="131"/>
      <c r="S126" s="131"/>
      <c r="T126" s="132"/>
      <c r="AR126" s="133"/>
      <c r="AT126" s="133"/>
      <c r="AU126" s="133"/>
      <c r="AY126" s="15"/>
      <c r="BE126" s="134"/>
      <c r="BF126" s="134"/>
      <c r="BG126" s="134"/>
      <c r="BH126" s="134"/>
      <c r="BI126" s="134"/>
      <c r="BJ126" s="15"/>
      <c r="BK126" s="134"/>
      <c r="BL126" s="15"/>
      <c r="BM126" s="133"/>
    </row>
    <row r="127" spans="2:65" s="1" customFormat="1" ht="21.75" customHeight="1">
      <c r="B127" s="122"/>
      <c r="C127" s="123">
        <v>12</v>
      </c>
      <c r="D127" s="123"/>
      <c r="E127" s="124"/>
      <c r="F127" s="237" t="s">
        <v>781</v>
      </c>
      <c r="G127" s="238" t="s">
        <v>129</v>
      </c>
      <c r="H127" s="239">
        <v>56</v>
      </c>
      <c r="I127" s="240"/>
      <c r="J127" s="240">
        <f t="shared" si="0"/>
        <v>0</v>
      </c>
      <c r="K127" s="237"/>
      <c r="L127" s="28"/>
      <c r="M127" s="129"/>
      <c r="N127" s="130"/>
      <c r="O127" s="131"/>
      <c r="P127" s="131"/>
      <c r="Q127" s="131"/>
      <c r="R127" s="131"/>
      <c r="S127" s="131"/>
      <c r="T127" s="132"/>
      <c r="AR127" s="133"/>
      <c r="AT127" s="133"/>
      <c r="AU127" s="133"/>
      <c r="AY127" s="15"/>
      <c r="BE127" s="134"/>
      <c r="BF127" s="134"/>
      <c r="BG127" s="134"/>
      <c r="BH127" s="134"/>
      <c r="BI127" s="134"/>
      <c r="BJ127" s="15"/>
      <c r="BK127" s="134"/>
      <c r="BL127" s="15"/>
      <c r="BM127" s="133"/>
    </row>
    <row r="128" spans="2:65" s="1" customFormat="1" ht="21.75" customHeight="1">
      <c r="B128" s="122"/>
      <c r="C128" s="123">
        <v>13</v>
      </c>
      <c r="D128" s="123"/>
      <c r="E128" s="124"/>
      <c r="F128" s="237" t="s">
        <v>782</v>
      </c>
      <c r="G128" s="238" t="s">
        <v>129</v>
      </c>
      <c r="H128" s="239">
        <v>56</v>
      </c>
      <c r="I128" s="240"/>
      <c r="J128" s="240">
        <f t="shared" si="0"/>
        <v>0</v>
      </c>
      <c r="K128" s="237"/>
      <c r="L128" s="28"/>
      <c r="M128" s="129"/>
      <c r="N128" s="130"/>
      <c r="O128" s="131"/>
      <c r="P128" s="131"/>
      <c r="Q128" s="131"/>
      <c r="R128" s="131"/>
      <c r="S128" s="131"/>
      <c r="T128" s="132"/>
      <c r="AR128" s="133"/>
      <c r="AT128" s="133"/>
      <c r="AU128" s="133"/>
      <c r="AY128" s="15"/>
      <c r="BE128" s="134"/>
      <c r="BF128" s="134"/>
      <c r="BG128" s="134"/>
      <c r="BH128" s="134"/>
      <c r="BI128" s="134"/>
      <c r="BJ128" s="15"/>
      <c r="BK128" s="134"/>
      <c r="BL128" s="15"/>
      <c r="BM128" s="133"/>
    </row>
    <row r="129" spans="2:65" s="1" customFormat="1" ht="21.75" customHeight="1">
      <c r="B129" s="122"/>
      <c r="C129" s="123">
        <v>14</v>
      </c>
      <c r="D129" s="246" t="s">
        <v>191</v>
      </c>
      <c r="E129" s="124"/>
      <c r="F129" s="248" t="s">
        <v>783</v>
      </c>
      <c r="G129" s="249" t="s">
        <v>129</v>
      </c>
      <c r="H129" s="263">
        <v>56</v>
      </c>
      <c r="I129" s="250"/>
      <c r="J129" s="250">
        <f t="shared" si="0"/>
        <v>0</v>
      </c>
      <c r="K129" s="237"/>
      <c r="L129" s="28"/>
      <c r="M129" s="129"/>
      <c r="N129" s="130"/>
      <c r="O129" s="131"/>
      <c r="P129" s="131"/>
      <c r="Q129" s="131"/>
      <c r="R129" s="131"/>
      <c r="S129" s="131"/>
      <c r="T129" s="132"/>
      <c r="AR129" s="133"/>
      <c r="AT129" s="133"/>
      <c r="AU129" s="133"/>
      <c r="AY129" s="15"/>
      <c r="BE129" s="134"/>
      <c r="BF129" s="134"/>
      <c r="BG129" s="134"/>
      <c r="BH129" s="134"/>
      <c r="BI129" s="134"/>
      <c r="BJ129" s="15"/>
      <c r="BK129" s="134"/>
      <c r="BL129" s="15"/>
      <c r="BM129" s="133"/>
    </row>
    <row r="130" spans="2:65" s="1" customFormat="1" ht="21.75" customHeight="1">
      <c r="B130" s="122"/>
      <c r="C130" s="123">
        <v>15</v>
      </c>
      <c r="D130" s="246" t="s">
        <v>191</v>
      </c>
      <c r="E130" s="124"/>
      <c r="F130" s="248" t="s">
        <v>784</v>
      </c>
      <c r="G130" s="249" t="s">
        <v>129</v>
      </c>
      <c r="H130" s="263">
        <v>56</v>
      </c>
      <c r="I130" s="250"/>
      <c r="J130" s="250">
        <f t="shared" si="0"/>
        <v>0</v>
      </c>
      <c r="K130" s="237"/>
      <c r="L130" s="28"/>
      <c r="M130" s="129"/>
      <c r="N130" s="130"/>
      <c r="O130" s="131"/>
      <c r="P130" s="131"/>
      <c r="Q130" s="131"/>
      <c r="R130" s="131"/>
      <c r="S130" s="131"/>
      <c r="T130" s="132"/>
      <c r="AR130" s="133"/>
      <c r="AT130" s="133"/>
      <c r="AU130" s="133"/>
      <c r="AY130" s="15"/>
      <c r="BE130" s="134"/>
      <c r="BF130" s="134"/>
      <c r="BG130" s="134"/>
      <c r="BH130" s="134"/>
      <c r="BI130" s="134"/>
      <c r="BJ130" s="15"/>
      <c r="BK130" s="134"/>
      <c r="BL130" s="15"/>
      <c r="BM130" s="133"/>
    </row>
    <row r="131" spans="2:65" s="1" customFormat="1" ht="21.75" customHeight="1">
      <c r="B131" s="122"/>
      <c r="C131" s="123">
        <v>16</v>
      </c>
      <c r="D131" s="246" t="s">
        <v>191</v>
      </c>
      <c r="E131" s="124"/>
      <c r="F131" s="248" t="s">
        <v>785</v>
      </c>
      <c r="G131" s="249" t="s">
        <v>129</v>
      </c>
      <c r="H131" s="263">
        <v>56</v>
      </c>
      <c r="I131" s="250"/>
      <c r="J131" s="250">
        <f t="shared" si="0"/>
        <v>0</v>
      </c>
      <c r="K131" s="237"/>
      <c r="L131" s="28"/>
      <c r="M131" s="129"/>
      <c r="N131" s="130"/>
      <c r="O131" s="131"/>
      <c r="P131" s="131"/>
      <c r="Q131" s="131"/>
      <c r="R131" s="131"/>
      <c r="S131" s="131"/>
      <c r="T131" s="132"/>
      <c r="AR131" s="133"/>
      <c r="AT131" s="133"/>
      <c r="AU131" s="133"/>
      <c r="AY131" s="15"/>
      <c r="BE131" s="134"/>
      <c r="BF131" s="134"/>
      <c r="BG131" s="134"/>
      <c r="BH131" s="134"/>
      <c r="BI131" s="134"/>
      <c r="BJ131" s="15"/>
      <c r="BK131" s="134"/>
      <c r="BL131" s="15"/>
      <c r="BM131" s="133"/>
    </row>
    <row r="132" spans="2:65" s="1" customFormat="1" ht="21.75" customHeight="1">
      <c r="B132" s="122"/>
      <c r="C132" s="123">
        <v>17</v>
      </c>
      <c r="D132" s="246" t="s">
        <v>191</v>
      </c>
      <c r="E132" s="124"/>
      <c r="F132" s="248" t="s">
        <v>786</v>
      </c>
      <c r="G132" s="249" t="s">
        <v>129</v>
      </c>
      <c r="H132" s="263">
        <v>56</v>
      </c>
      <c r="I132" s="250"/>
      <c r="J132" s="250">
        <f t="shared" si="0"/>
        <v>0</v>
      </c>
      <c r="K132" s="237"/>
      <c r="L132" s="28"/>
      <c r="M132" s="129"/>
      <c r="N132" s="130"/>
      <c r="O132" s="131"/>
      <c r="P132" s="131"/>
      <c r="Q132" s="131"/>
      <c r="R132" s="131"/>
      <c r="S132" s="131"/>
      <c r="T132" s="132"/>
      <c r="AR132" s="133"/>
      <c r="AT132" s="133"/>
      <c r="AU132" s="133"/>
      <c r="AY132" s="15"/>
      <c r="BE132" s="134"/>
      <c r="BF132" s="134"/>
      <c r="BG132" s="134"/>
      <c r="BH132" s="134"/>
      <c r="BI132" s="134"/>
      <c r="BJ132" s="15"/>
      <c r="BK132" s="134"/>
      <c r="BL132" s="15"/>
      <c r="BM132" s="133"/>
    </row>
    <row r="133" spans="2:65" s="1" customFormat="1" ht="21.75" customHeight="1">
      <c r="B133" s="122"/>
      <c r="C133" s="123">
        <v>18</v>
      </c>
      <c r="D133" s="123"/>
      <c r="E133" s="124"/>
      <c r="F133" s="241" t="s">
        <v>787</v>
      </c>
      <c r="G133" s="126" t="s">
        <v>129</v>
      </c>
      <c r="H133" s="239">
        <v>56</v>
      </c>
      <c r="I133" s="240"/>
      <c r="J133" s="240">
        <f t="shared" si="0"/>
        <v>0</v>
      </c>
      <c r="K133" s="237"/>
      <c r="L133" s="28"/>
      <c r="M133" s="129"/>
      <c r="N133" s="130"/>
      <c r="O133" s="131"/>
      <c r="P133" s="131"/>
      <c r="Q133" s="131"/>
      <c r="R133" s="131"/>
      <c r="S133" s="131"/>
      <c r="T133" s="132"/>
      <c r="AR133" s="133"/>
      <c r="AT133" s="133"/>
      <c r="AU133" s="133"/>
      <c r="AY133" s="15"/>
      <c r="BE133" s="134"/>
      <c r="BF133" s="134"/>
      <c r="BG133" s="134"/>
      <c r="BH133" s="134"/>
      <c r="BI133" s="134"/>
      <c r="BJ133" s="15"/>
      <c r="BK133" s="134"/>
      <c r="BL133" s="15"/>
      <c r="BM133" s="133"/>
    </row>
    <row r="134" spans="2:65" s="1" customFormat="1" ht="21.75" customHeight="1">
      <c r="B134" s="122"/>
      <c r="C134" s="251"/>
      <c r="D134" s="251"/>
      <c r="E134" s="252"/>
      <c r="F134" s="253"/>
      <c r="G134" s="254"/>
      <c r="H134" s="255"/>
      <c r="I134" s="256"/>
      <c r="K134" s="257"/>
      <c r="L134" s="28"/>
      <c r="M134" s="129"/>
      <c r="N134" s="130"/>
      <c r="O134" s="131"/>
      <c r="P134" s="131"/>
      <c r="Q134" s="131"/>
      <c r="R134" s="131"/>
      <c r="S134" s="131"/>
      <c r="T134" s="132"/>
      <c r="AR134" s="133"/>
      <c r="AT134" s="133"/>
      <c r="AU134" s="133"/>
      <c r="AY134" s="15"/>
      <c r="BE134" s="134"/>
      <c r="BF134" s="134"/>
      <c r="BG134" s="134"/>
      <c r="BH134" s="134"/>
      <c r="BI134" s="134"/>
      <c r="BJ134" s="15"/>
      <c r="BK134" s="134"/>
      <c r="BL134" s="15"/>
      <c r="BM134" s="133"/>
    </row>
    <row r="135" spans="2:65" s="11" customFormat="1" ht="22.9" customHeight="1">
      <c r="B135" s="111"/>
      <c r="D135" s="112" t="s">
        <v>76</v>
      </c>
      <c r="E135" s="120" t="s">
        <v>193</v>
      </c>
      <c r="F135" s="120" t="s">
        <v>194</v>
      </c>
      <c r="J135" s="258">
        <f>J136+J139+J140+J143+J146+J149+J152+J153+J154+J156+J157+J158+J160+J163+J165+J168+J170+J171+J172+J173+J176+J178+J181+J185+J187+J190+J192+J195+J198+J200+J203+J205+J207+J209+J211+J212+J214+J216+J218+J219+J222+J224+J226+J229+J231+J233+J235</f>
        <v>0</v>
      </c>
      <c r="L135" s="111"/>
      <c r="M135" s="115"/>
      <c r="P135" s="116">
        <f>SUM(P136:P236)</f>
        <v>1106.9025000000001</v>
      </c>
      <c r="R135" s="116">
        <f>SUM(R136:R236)</f>
        <v>0</v>
      </c>
      <c r="T135" s="117">
        <f>SUM(T136:T236)</f>
        <v>0</v>
      </c>
      <c r="AR135" s="112" t="s">
        <v>139</v>
      </c>
      <c r="AT135" s="118" t="s">
        <v>76</v>
      </c>
      <c r="AU135" s="118" t="s">
        <v>84</v>
      </c>
      <c r="AY135" s="112" t="s">
        <v>124</v>
      </c>
      <c r="BK135" s="119">
        <f>SUM(BK136:BK236)</f>
        <v>0</v>
      </c>
    </row>
    <row r="136" spans="2:65" s="1" customFormat="1" ht="16.5" customHeight="1">
      <c r="B136" s="122"/>
      <c r="C136" s="123">
        <v>19</v>
      </c>
      <c r="D136" s="123" t="s">
        <v>126</v>
      </c>
      <c r="E136" s="124" t="s">
        <v>196</v>
      </c>
      <c r="F136" s="125" t="s">
        <v>197</v>
      </c>
      <c r="G136" s="126" t="s">
        <v>129</v>
      </c>
      <c r="H136" s="127">
        <v>43</v>
      </c>
      <c r="I136" s="128"/>
      <c r="J136" s="128">
        <f>ROUND(I136*H136,2)</f>
        <v>0</v>
      </c>
      <c r="K136" s="125" t="s">
        <v>130</v>
      </c>
      <c r="L136" s="28"/>
      <c r="M136" s="129" t="s">
        <v>3</v>
      </c>
      <c r="N136" s="130" t="s">
        <v>48</v>
      </c>
      <c r="O136" s="131">
        <v>1.6419999999999999</v>
      </c>
      <c r="P136" s="131">
        <f>O136*H136</f>
        <v>70.605999999999995</v>
      </c>
      <c r="Q136" s="131">
        <v>0</v>
      </c>
      <c r="R136" s="131">
        <f>Q136*H136</f>
        <v>0</v>
      </c>
      <c r="S136" s="131">
        <v>0</v>
      </c>
      <c r="T136" s="132">
        <f>S136*H136</f>
        <v>0</v>
      </c>
      <c r="AR136" s="133" t="s">
        <v>195</v>
      </c>
      <c r="AT136" s="133" t="s">
        <v>126</v>
      </c>
      <c r="AU136" s="133" t="s">
        <v>86</v>
      </c>
      <c r="AY136" s="15" t="s">
        <v>124</v>
      </c>
      <c r="BE136" s="134">
        <f>IF(N136="základní",J136,0)</f>
        <v>0</v>
      </c>
      <c r="BF136" s="134">
        <f>IF(N136="snížená",J136,0)</f>
        <v>0</v>
      </c>
      <c r="BG136" s="134">
        <f>IF(N136="zákl. přenesená",J136,0)</f>
        <v>0</v>
      </c>
      <c r="BH136" s="134">
        <f>IF(N136="sníž. přenesená",J136,0)</f>
        <v>0</v>
      </c>
      <c r="BI136" s="134">
        <f>IF(N136="nulová",J136,0)</f>
        <v>0</v>
      </c>
      <c r="BJ136" s="15" t="s">
        <v>84</v>
      </c>
      <c r="BK136" s="134">
        <f>ROUND(I136*H136,2)</f>
        <v>0</v>
      </c>
      <c r="BL136" s="15" t="s">
        <v>195</v>
      </c>
      <c r="BM136" s="133" t="s">
        <v>198</v>
      </c>
    </row>
    <row r="137" spans="2:65" s="1" customFormat="1">
      <c r="B137" s="28"/>
      <c r="D137" s="135" t="s">
        <v>133</v>
      </c>
      <c r="F137" s="136" t="s">
        <v>199</v>
      </c>
      <c r="L137" s="28"/>
      <c r="M137" s="137"/>
      <c r="T137" s="48"/>
      <c r="AT137" s="15" t="s">
        <v>133</v>
      </c>
      <c r="AU137" s="15" t="s">
        <v>86</v>
      </c>
    </row>
    <row r="138" spans="2:65" s="1" customFormat="1" ht="27">
      <c r="B138" s="28"/>
      <c r="D138" s="138" t="s">
        <v>135</v>
      </c>
      <c r="F138" s="139" t="s">
        <v>200</v>
      </c>
      <c r="L138" s="28"/>
      <c r="M138" s="137"/>
      <c r="T138" s="48"/>
      <c r="AT138" s="15" t="s">
        <v>135</v>
      </c>
      <c r="AU138" s="15" t="s">
        <v>86</v>
      </c>
    </row>
    <row r="139" spans="2:65" s="1" customFormat="1" ht="16.5" customHeight="1">
      <c r="B139" s="122"/>
      <c r="C139" s="123">
        <v>20</v>
      </c>
      <c r="D139" s="123" t="s">
        <v>126</v>
      </c>
      <c r="E139" s="124" t="s">
        <v>809</v>
      </c>
      <c r="F139" s="125" t="s">
        <v>788</v>
      </c>
      <c r="G139" s="126" t="s">
        <v>129</v>
      </c>
      <c r="H139" s="127">
        <v>43</v>
      </c>
      <c r="I139" s="128"/>
      <c r="J139" s="128">
        <f>ROUND(I139*H139,2)</f>
        <v>0</v>
      </c>
      <c r="K139" s="125" t="s">
        <v>130</v>
      </c>
      <c r="L139" s="28"/>
      <c r="M139" s="129" t="s">
        <v>3</v>
      </c>
      <c r="N139" s="130" t="s">
        <v>48</v>
      </c>
      <c r="O139" s="131">
        <v>0.32</v>
      </c>
      <c r="P139" s="131">
        <f>O139*H139</f>
        <v>13.76</v>
      </c>
      <c r="Q139" s="131">
        <v>0</v>
      </c>
      <c r="R139" s="131">
        <f>Q139*H139</f>
        <v>0</v>
      </c>
      <c r="S139" s="131">
        <v>0</v>
      </c>
      <c r="T139" s="132">
        <f>S139*H139</f>
        <v>0</v>
      </c>
      <c r="AR139" s="133" t="s">
        <v>195</v>
      </c>
      <c r="AT139" s="133" t="s">
        <v>126</v>
      </c>
      <c r="AU139" s="133" t="s">
        <v>86</v>
      </c>
      <c r="AY139" s="15" t="s">
        <v>124</v>
      </c>
      <c r="BE139" s="134">
        <f>IF(N139="základní",J139,0)</f>
        <v>0</v>
      </c>
      <c r="BF139" s="134">
        <f>IF(N139="snížená",J139,0)</f>
        <v>0</v>
      </c>
      <c r="BG139" s="134">
        <f>IF(N139="zákl. přenesená",J139,0)</f>
        <v>0</v>
      </c>
      <c r="BH139" s="134">
        <f>IF(N139="sníž. přenesená",J139,0)</f>
        <v>0</v>
      </c>
      <c r="BI139" s="134">
        <f>IF(N139="nulová",J139,0)</f>
        <v>0</v>
      </c>
      <c r="BJ139" s="15" t="s">
        <v>84</v>
      </c>
      <c r="BK139" s="134">
        <f>ROUND(I139*H139,2)</f>
        <v>0</v>
      </c>
      <c r="BL139" s="15" t="s">
        <v>195</v>
      </c>
      <c r="BM139" s="133" t="s">
        <v>201</v>
      </c>
    </row>
    <row r="140" spans="2:65" s="1" customFormat="1" ht="16.5" customHeight="1">
      <c r="B140" s="122"/>
      <c r="C140" s="123">
        <v>21</v>
      </c>
      <c r="D140" s="123" t="s">
        <v>126</v>
      </c>
      <c r="E140" s="124" t="s">
        <v>202</v>
      </c>
      <c r="F140" s="125" t="s">
        <v>203</v>
      </c>
      <c r="G140" s="126" t="s">
        <v>129</v>
      </c>
      <c r="H140" s="127">
        <v>10</v>
      </c>
      <c r="I140" s="128"/>
      <c r="J140" s="128">
        <f>ROUND(I140*H140,2)</f>
        <v>0</v>
      </c>
      <c r="K140" s="125" t="s">
        <v>130</v>
      </c>
      <c r="L140" s="28"/>
      <c r="M140" s="129" t="s">
        <v>3</v>
      </c>
      <c r="N140" s="130" t="s">
        <v>48</v>
      </c>
      <c r="O140" s="131">
        <v>0.81499999999999995</v>
      </c>
      <c r="P140" s="131">
        <f>O140*H140</f>
        <v>8.1499999999999986</v>
      </c>
      <c r="Q140" s="131">
        <v>0</v>
      </c>
      <c r="R140" s="131">
        <f>Q140*H140</f>
        <v>0</v>
      </c>
      <c r="S140" s="131">
        <v>0</v>
      </c>
      <c r="T140" s="132">
        <f>S140*H140</f>
        <v>0</v>
      </c>
      <c r="AR140" s="133" t="s">
        <v>195</v>
      </c>
      <c r="AT140" s="133" t="s">
        <v>126</v>
      </c>
      <c r="AU140" s="133" t="s">
        <v>86</v>
      </c>
      <c r="AY140" s="15" t="s">
        <v>124</v>
      </c>
      <c r="BE140" s="134">
        <f>IF(N140="základní",J140,0)</f>
        <v>0</v>
      </c>
      <c r="BF140" s="134">
        <f>IF(N140="snížená",J140,0)</f>
        <v>0</v>
      </c>
      <c r="BG140" s="134">
        <f>IF(N140="zákl. přenesená",J140,0)</f>
        <v>0</v>
      </c>
      <c r="BH140" s="134">
        <f>IF(N140="sníž. přenesená",J140,0)</f>
        <v>0</v>
      </c>
      <c r="BI140" s="134">
        <f>IF(N140="nulová",J140,0)</f>
        <v>0</v>
      </c>
      <c r="BJ140" s="15" t="s">
        <v>84</v>
      </c>
      <c r="BK140" s="134">
        <f>ROUND(I140*H140,2)</f>
        <v>0</v>
      </c>
      <c r="BL140" s="15" t="s">
        <v>195</v>
      </c>
      <c r="BM140" s="133" t="s">
        <v>204</v>
      </c>
    </row>
    <row r="141" spans="2:65" s="1" customFormat="1">
      <c r="B141" s="28"/>
      <c r="D141" s="135" t="s">
        <v>133</v>
      </c>
      <c r="F141" s="136" t="s">
        <v>205</v>
      </c>
      <c r="L141" s="28"/>
      <c r="M141" s="137"/>
      <c r="T141" s="48"/>
      <c r="AT141" s="15" t="s">
        <v>133</v>
      </c>
      <c r="AU141" s="15" t="s">
        <v>86</v>
      </c>
    </row>
    <row r="142" spans="2:65" s="1" customFormat="1" ht="27">
      <c r="B142" s="28"/>
      <c r="D142" s="138" t="s">
        <v>135</v>
      </c>
      <c r="F142" s="139" t="s">
        <v>206</v>
      </c>
      <c r="L142" s="28"/>
      <c r="M142" s="137"/>
      <c r="T142" s="48"/>
      <c r="AT142" s="15" t="s">
        <v>135</v>
      </c>
      <c r="AU142" s="15" t="s">
        <v>86</v>
      </c>
    </row>
    <row r="143" spans="2:65" s="1" customFormat="1" ht="24.25" customHeight="1">
      <c r="B143" s="122"/>
      <c r="C143" s="123">
        <v>22</v>
      </c>
      <c r="D143" s="123" t="s">
        <v>126</v>
      </c>
      <c r="E143" s="124" t="s">
        <v>207</v>
      </c>
      <c r="F143" s="125" t="s">
        <v>208</v>
      </c>
      <c r="G143" s="126" t="s">
        <v>157</v>
      </c>
      <c r="H143" s="127">
        <v>87.5</v>
      </c>
      <c r="I143" s="128"/>
      <c r="J143" s="128">
        <f>ROUND(I143*H143,2)</f>
        <v>0</v>
      </c>
      <c r="K143" s="125" t="s">
        <v>130</v>
      </c>
      <c r="L143" s="28"/>
      <c r="M143" s="129" t="s">
        <v>3</v>
      </c>
      <c r="N143" s="130" t="s">
        <v>48</v>
      </c>
      <c r="O143" s="131">
        <v>4.1000000000000002E-2</v>
      </c>
      <c r="P143" s="131">
        <f>O143*H143</f>
        <v>3.5875000000000004</v>
      </c>
      <c r="Q143" s="131">
        <v>0</v>
      </c>
      <c r="R143" s="131">
        <f>Q143*H143</f>
        <v>0</v>
      </c>
      <c r="S143" s="131">
        <v>0</v>
      </c>
      <c r="T143" s="132">
        <f>S143*H143</f>
        <v>0</v>
      </c>
      <c r="AR143" s="133" t="s">
        <v>195</v>
      </c>
      <c r="AT143" s="133" t="s">
        <v>126</v>
      </c>
      <c r="AU143" s="133" t="s">
        <v>86</v>
      </c>
      <c r="AY143" s="15" t="s">
        <v>124</v>
      </c>
      <c r="BE143" s="134">
        <f>IF(N143="základní",J143,0)</f>
        <v>0</v>
      </c>
      <c r="BF143" s="134">
        <f>IF(N143="snížená",J143,0)</f>
        <v>0</v>
      </c>
      <c r="BG143" s="134">
        <f>IF(N143="zákl. přenesená",J143,0)</f>
        <v>0</v>
      </c>
      <c r="BH143" s="134">
        <f>IF(N143="sníž. přenesená",J143,0)</f>
        <v>0</v>
      </c>
      <c r="BI143" s="134">
        <f>IF(N143="nulová",J143,0)</f>
        <v>0</v>
      </c>
      <c r="BJ143" s="15" t="s">
        <v>84</v>
      </c>
      <c r="BK143" s="134">
        <f>ROUND(I143*H143,2)</f>
        <v>0</v>
      </c>
      <c r="BL143" s="15" t="s">
        <v>195</v>
      </c>
      <c r="BM143" s="133" t="s">
        <v>209</v>
      </c>
    </row>
    <row r="144" spans="2:65" s="1" customFormat="1">
      <c r="B144" s="28"/>
      <c r="D144" s="135" t="s">
        <v>133</v>
      </c>
      <c r="F144" s="136" t="s">
        <v>210</v>
      </c>
      <c r="L144" s="28"/>
      <c r="M144" s="137"/>
      <c r="T144" s="48"/>
      <c r="AT144" s="15" t="s">
        <v>133</v>
      </c>
      <c r="AU144" s="15" t="s">
        <v>86</v>
      </c>
    </row>
    <row r="145" spans="2:65" s="1" customFormat="1" ht="36">
      <c r="B145" s="28"/>
      <c r="D145" s="138" t="s">
        <v>135</v>
      </c>
      <c r="F145" s="139" t="s">
        <v>211</v>
      </c>
      <c r="L145" s="28"/>
      <c r="M145" s="137"/>
      <c r="T145" s="48"/>
      <c r="AT145" s="15" t="s">
        <v>135</v>
      </c>
      <c r="AU145" s="15" t="s">
        <v>86</v>
      </c>
    </row>
    <row r="146" spans="2:65" s="1" customFormat="1" ht="24.25" customHeight="1">
      <c r="B146" s="122"/>
      <c r="C146" s="123">
        <v>23</v>
      </c>
      <c r="D146" s="123" t="s">
        <v>126</v>
      </c>
      <c r="E146" s="124" t="s">
        <v>212</v>
      </c>
      <c r="F146" s="125" t="s">
        <v>213</v>
      </c>
      <c r="G146" s="126" t="s">
        <v>129</v>
      </c>
      <c r="H146" s="127">
        <v>100</v>
      </c>
      <c r="I146" s="128"/>
      <c r="J146" s="128">
        <f>ROUND(I146*H146,2)</f>
        <v>0</v>
      </c>
      <c r="K146" s="125" t="s">
        <v>130</v>
      </c>
      <c r="L146" s="28"/>
      <c r="M146" s="129" t="s">
        <v>3</v>
      </c>
      <c r="N146" s="130" t="s">
        <v>48</v>
      </c>
      <c r="O146" s="131">
        <v>0.71099999999999997</v>
      </c>
      <c r="P146" s="131">
        <f>O146*H146</f>
        <v>71.099999999999994</v>
      </c>
      <c r="Q146" s="131">
        <v>0</v>
      </c>
      <c r="R146" s="131">
        <f>Q146*H146</f>
        <v>0</v>
      </c>
      <c r="S146" s="131">
        <v>0</v>
      </c>
      <c r="T146" s="132">
        <f>S146*H146</f>
        <v>0</v>
      </c>
      <c r="AR146" s="133" t="s">
        <v>195</v>
      </c>
      <c r="AT146" s="133" t="s">
        <v>126</v>
      </c>
      <c r="AU146" s="133" t="s">
        <v>86</v>
      </c>
      <c r="AY146" s="15" t="s">
        <v>124</v>
      </c>
      <c r="BE146" s="134">
        <f>IF(N146="základní",J146,0)</f>
        <v>0</v>
      </c>
      <c r="BF146" s="134">
        <f>IF(N146="snížená",J146,0)</f>
        <v>0</v>
      </c>
      <c r="BG146" s="134">
        <f>IF(N146="zákl. přenesená",J146,0)</f>
        <v>0</v>
      </c>
      <c r="BH146" s="134">
        <f>IF(N146="sníž. přenesená",J146,0)</f>
        <v>0</v>
      </c>
      <c r="BI146" s="134">
        <f>IF(N146="nulová",J146,0)</f>
        <v>0</v>
      </c>
      <c r="BJ146" s="15" t="s">
        <v>84</v>
      </c>
      <c r="BK146" s="134">
        <f>ROUND(I146*H146,2)</f>
        <v>0</v>
      </c>
      <c r="BL146" s="15" t="s">
        <v>195</v>
      </c>
      <c r="BM146" s="133" t="s">
        <v>214</v>
      </c>
    </row>
    <row r="147" spans="2:65" s="1" customFormat="1">
      <c r="B147" s="28"/>
      <c r="D147" s="135" t="s">
        <v>133</v>
      </c>
      <c r="F147" s="136" t="s">
        <v>215</v>
      </c>
      <c r="L147" s="28"/>
      <c r="M147" s="137"/>
      <c r="T147" s="48"/>
      <c r="AT147" s="15" t="s">
        <v>133</v>
      </c>
      <c r="AU147" s="15" t="s">
        <v>86</v>
      </c>
    </row>
    <row r="148" spans="2:65" s="1" customFormat="1" ht="36">
      <c r="B148" s="28"/>
      <c r="D148" s="138" t="s">
        <v>135</v>
      </c>
      <c r="F148" s="139" t="s">
        <v>216</v>
      </c>
      <c r="L148" s="28"/>
      <c r="M148" s="137"/>
      <c r="T148" s="48"/>
      <c r="AT148" s="15" t="s">
        <v>135</v>
      </c>
      <c r="AU148" s="15" t="s">
        <v>86</v>
      </c>
    </row>
    <row r="149" spans="2:65" s="1" customFormat="1" ht="16.5" customHeight="1">
      <c r="B149" s="122"/>
      <c r="C149" s="123">
        <v>24</v>
      </c>
      <c r="D149" s="123" t="s">
        <v>126</v>
      </c>
      <c r="E149" s="124" t="s">
        <v>217</v>
      </c>
      <c r="F149" s="125" t="s">
        <v>218</v>
      </c>
      <c r="G149" s="126" t="s">
        <v>129</v>
      </c>
      <c r="H149" s="127">
        <v>56</v>
      </c>
      <c r="I149" s="128"/>
      <c r="J149" s="128">
        <f>ROUND(I149*H149,2)</f>
        <v>0</v>
      </c>
      <c r="K149" s="125" t="s">
        <v>130</v>
      </c>
      <c r="L149" s="28"/>
      <c r="M149" s="129" t="s">
        <v>3</v>
      </c>
      <c r="N149" s="130" t="s">
        <v>48</v>
      </c>
      <c r="O149" s="131">
        <v>0.21099999999999999</v>
      </c>
      <c r="P149" s="131">
        <f>O149*H149</f>
        <v>11.815999999999999</v>
      </c>
      <c r="Q149" s="131">
        <v>0</v>
      </c>
      <c r="R149" s="131">
        <f>Q149*H149</f>
        <v>0</v>
      </c>
      <c r="S149" s="131">
        <v>0</v>
      </c>
      <c r="T149" s="132">
        <f>S149*H149</f>
        <v>0</v>
      </c>
      <c r="AR149" s="133" t="s">
        <v>195</v>
      </c>
      <c r="AT149" s="133" t="s">
        <v>126</v>
      </c>
      <c r="AU149" s="133" t="s">
        <v>86</v>
      </c>
      <c r="AY149" s="15" t="s">
        <v>124</v>
      </c>
      <c r="BE149" s="134">
        <f>IF(N149="základní",J149,0)</f>
        <v>0</v>
      </c>
      <c r="BF149" s="134">
        <f>IF(N149="snížená",J149,0)</f>
        <v>0</v>
      </c>
      <c r="BG149" s="134">
        <f>IF(N149="zákl. přenesená",J149,0)</f>
        <v>0</v>
      </c>
      <c r="BH149" s="134">
        <f>IF(N149="sníž. přenesená",J149,0)</f>
        <v>0</v>
      </c>
      <c r="BI149" s="134">
        <f>IF(N149="nulová",J149,0)</f>
        <v>0</v>
      </c>
      <c r="BJ149" s="15" t="s">
        <v>84</v>
      </c>
      <c r="BK149" s="134">
        <f>ROUND(I149*H149,2)</f>
        <v>0</v>
      </c>
      <c r="BL149" s="15" t="s">
        <v>195</v>
      </c>
      <c r="BM149" s="133" t="s">
        <v>219</v>
      </c>
    </row>
    <row r="150" spans="2:65" s="1" customFormat="1">
      <c r="B150" s="28"/>
      <c r="D150" s="135" t="s">
        <v>133</v>
      </c>
      <c r="F150" s="136" t="s">
        <v>220</v>
      </c>
      <c r="L150" s="28"/>
      <c r="M150" s="137"/>
      <c r="T150" s="48"/>
      <c r="AT150" s="15" t="s">
        <v>133</v>
      </c>
      <c r="AU150" s="15" t="s">
        <v>86</v>
      </c>
    </row>
    <row r="151" spans="2:65" s="1" customFormat="1" ht="27">
      <c r="B151" s="28"/>
      <c r="D151" s="138" t="s">
        <v>135</v>
      </c>
      <c r="F151" s="139" t="s">
        <v>221</v>
      </c>
      <c r="L151" s="28"/>
      <c r="M151" s="137"/>
      <c r="T151" s="48"/>
      <c r="AT151" s="15" t="s">
        <v>135</v>
      </c>
      <c r="AU151" s="15" t="s">
        <v>86</v>
      </c>
    </row>
    <row r="152" spans="2:65" s="1" customFormat="1" ht="24.25" customHeight="1">
      <c r="B152" s="122"/>
      <c r="C152" s="123">
        <v>25</v>
      </c>
      <c r="D152" s="123" t="s">
        <v>126</v>
      </c>
      <c r="E152" s="124" t="s">
        <v>222</v>
      </c>
      <c r="F152" s="125" t="s">
        <v>789</v>
      </c>
      <c r="G152" s="126" t="s">
        <v>129</v>
      </c>
      <c r="H152" s="127">
        <v>5</v>
      </c>
      <c r="I152" s="128"/>
      <c r="J152" s="128">
        <f>ROUND(I152*H152,2)</f>
        <v>0</v>
      </c>
      <c r="K152" s="125" t="s">
        <v>130</v>
      </c>
      <c r="L152" s="28"/>
      <c r="M152" s="129" t="s">
        <v>3</v>
      </c>
      <c r="N152" s="130" t="s">
        <v>48</v>
      </c>
      <c r="O152" s="131">
        <v>0.184</v>
      </c>
      <c r="P152" s="131">
        <f>O152*H152</f>
        <v>0.91999999999999993</v>
      </c>
      <c r="Q152" s="131">
        <v>0</v>
      </c>
      <c r="R152" s="131">
        <f>Q152*H152</f>
        <v>0</v>
      </c>
      <c r="S152" s="131">
        <v>0</v>
      </c>
      <c r="T152" s="132">
        <f>S152*H152</f>
        <v>0</v>
      </c>
      <c r="AR152" s="133" t="s">
        <v>195</v>
      </c>
      <c r="AT152" s="133" t="s">
        <v>126</v>
      </c>
      <c r="AU152" s="133" t="s">
        <v>86</v>
      </c>
      <c r="AY152" s="15" t="s">
        <v>124</v>
      </c>
      <c r="BE152" s="134">
        <f>IF(N152="základní",J152,0)</f>
        <v>0</v>
      </c>
      <c r="BF152" s="134">
        <f>IF(N152="snížená",J152,0)</f>
        <v>0</v>
      </c>
      <c r="BG152" s="134">
        <f>IF(N152="zákl. přenesená",J152,0)</f>
        <v>0</v>
      </c>
      <c r="BH152" s="134">
        <f>IF(N152="sníž. přenesená",J152,0)</f>
        <v>0</v>
      </c>
      <c r="BI152" s="134">
        <f>IF(N152="nulová",J152,0)</f>
        <v>0</v>
      </c>
      <c r="BJ152" s="15" t="s">
        <v>84</v>
      </c>
      <c r="BK152" s="134">
        <f>ROUND(I152*H152,2)</f>
        <v>0</v>
      </c>
      <c r="BL152" s="15" t="s">
        <v>195</v>
      </c>
      <c r="BM152" s="133" t="s">
        <v>223</v>
      </c>
    </row>
    <row r="153" spans="2:65" s="1" customFormat="1" ht="24.25" customHeight="1">
      <c r="B153" s="122"/>
      <c r="C153" s="123">
        <v>26</v>
      </c>
      <c r="D153" s="123" t="s">
        <v>126</v>
      </c>
      <c r="E153" s="124" t="s">
        <v>224</v>
      </c>
      <c r="F153" s="125" t="s">
        <v>790</v>
      </c>
      <c r="G153" s="126" t="s">
        <v>129</v>
      </c>
      <c r="H153" s="127">
        <v>45</v>
      </c>
      <c r="I153" s="128"/>
      <c r="J153" s="128">
        <f>ROUND(I153*H153,2)</f>
        <v>0</v>
      </c>
      <c r="K153" s="125" t="s">
        <v>130</v>
      </c>
      <c r="L153" s="28"/>
      <c r="M153" s="129" t="s">
        <v>3</v>
      </c>
      <c r="N153" s="130" t="s">
        <v>48</v>
      </c>
      <c r="O153" s="131">
        <v>8.4000000000000005E-2</v>
      </c>
      <c r="P153" s="131">
        <f>O153*H153</f>
        <v>3.7800000000000002</v>
      </c>
      <c r="Q153" s="131">
        <v>0</v>
      </c>
      <c r="R153" s="131">
        <f>Q153*H153</f>
        <v>0</v>
      </c>
      <c r="S153" s="131">
        <v>0</v>
      </c>
      <c r="T153" s="132">
        <f>S153*H153</f>
        <v>0</v>
      </c>
      <c r="AR153" s="133" t="s">
        <v>195</v>
      </c>
      <c r="AT153" s="133" t="s">
        <v>126</v>
      </c>
      <c r="AU153" s="133" t="s">
        <v>86</v>
      </c>
      <c r="AY153" s="15" t="s">
        <v>124</v>
      </c>
      <c r="BE153" s="134">
        <f>IF(N153="základní",J153,0)</f>
        <v>0</v>
      </c>
      <c r="BF153" s="134">
        <f>IF(N153="snížená",J153,0)</f>
        <v>0</v>
      </c>
      <c r="BG153" s="134">
        <f>IF(N153="zákl. přenesená",J153,0)</f>
        <v>0</v>
      </c>
      <c r="BH153" s="134">
        <f>IF(N153="sníž. přenesená",J153,0)</f>
        <v>0</v>
      </c>
      <c r="BI153" s="134">
        <f>IF(N153="nulová",J153,0)</f>
        <v>0</v>
      </c>
      <c r="BJ153" s="15" t="s">
        <v>84</v>
      </c>
      <c r="BK153" s="134">
        <f>ROUND(I153*H153,2)</f>
        <v>0</v>
      </c>
      <c r="BL153" s="15" t="s">
        <v>195</v>
      </c>
      <c r="BM153" s="133" t="s">
        <v>225</v>
      </c>
    </row>
    <row r="154" spans="2:65" s="1" customFormat="1" ht="24.25" customHeight="1">
      <c r="B154" s="122"/>
      <c r="C154" s="123">
        <v>27</v>
      </c>
      <c r="D154" s="123" t="s">
        <v>126</v>
      </c>
      <c r="E154" s="124" t="s">
        <v>226</v>
      </c>
      <c r="F154" s="125" t="s">
        <v>227</v>
      </c>
      <c r="G154" s="126" t="s">
        <v>166</v>
      </c>
      <c r="H154" s="127">
        <v>3.7</v>
      </c>
      <c r="I154" s="128"/>
      <c r="J154" s="128">
        <f>ROUND(I154*H154,2)</f>
        <v>0</v>
      </c>
      <c r="K154" s="125" t="s">
        <v>3</v>
      </c>
      <c r="L154" s="28"/>
      <c r="M154" s="129" t="s">
        <v>3</v>
      </c>
      <c r="N154" s="130" t="s">
        <v>48</v>
      </c>
      <c r="O154" s="131">
        <v>0</v>
      </c>
      <c r="P154" s="131">
        <f>O154*H154</f>
        <v>0</v>
      </c>
      <c r="Q154" s="131">
        <v>0</v>
      </c>
      <c r="R154" s="131">
        <f>Q154*H154</f>
        <v>0</v>
      </c>
      <c r="S154" s="131">
        <v>0</v>
      </c>
      <c r="T154" s="132">
        <f>S154*H154</f>
        <v>0</v>
      </c>
      <c r="AR154" s="133" t="s">
        <v>195</v>
      </c>
      <c r="AT154" s="133" t="s">
        <v>126</v>
      </c>
      <c r="AU154" s="133" t="s">
        <v>86</v>
      </c>
      <c r="AY154" s="15" t="s">
        <v>124</v>
      </c>
      <c r="BE154" s="134">
        <f>IF(N154="základní",J154,0)</f>
        <v>0</v>
      </c>
      <c r="BF154" s="134">
        <f>IF(N154="snížená",J154,0)</f>
        <v>0</v>
      </c>
      <c r="BG154" s="134">
        <f>IF(N154="zákl. přenesená",J154,0)</f>
        <v>0</v>
      </c>
      <c r="BH154" s="134">
        <f>IF(N154="sníž. přenesená",J154,0)</f>
        <v>0</v>
      </c>
      <c r="BI154" s="134">
        <f>IF(N154="nulová",J154,0)</f>
        <v>0</v>
      </c>
      <c r="BJ154" s="15" t="s">
        <v>84</v>
      </c>
      <c r="BK154" s="134">
        <f>ROUND(I154*H154,2)</f>
        <v>0</v>
      </c>
      <c r="BL154" s="15" t="s">
        <v>195</v>
      </c>
      <c r="BM154" s="133" t="s">
        <v>228</v>
      </c>
    </row>
    <row r="155" spans="2:65" s="1" customFormat="1" ht="36">
      <c r="B155" s="28"/>
      <c r="D155" s="138" t="s">
        <v>135</v>
      </c>
      <c r="F155" s="139" t="s">
        <v>229</v>
      </c>
      <c r="L155" s="28"/>
      <c r="M155" s="137"/>
      <c r="T155" s="48"/>
      <c r="AT155" s="15" t="s">
        <v>135</v>
      </c>
      <c r="AU155" s="15" t="s">
        <v>86</v>
      </c>
    </row>
    <row r="156" spans="2:65" s="1" customFormat="1" ht="16.5" customHeight="1">
      <c r="B156" s="122"/>
      <c r="C156" s="123">
        <v>28</v>
      </c>
      <c r="D156" s="123" t="s">
        <v>126</v>
      </c>
      <c r="E156" s="124" t="s">
        <v>812</v>
      </c>
      <c r="F156" s="125" t="s">
        <v>811</v>
      </c>
      <c r="G156" s="126" t="s">
        <v>129</v>
      </c>
      <c r="H156" s="127">
        <v>43</v>
      </c>
      <c r="I156" s="128"/>
      <c r="J156" s="128">
        <f>ROUND(I156*H156,2)</f>
        <v>0</v>
      </c>
      <c r="K156" s="125" t="s">
        <v>130</v>
      </c>
      <c r="L156" s="28"/>
      <c r="M156" s="129" t="s">
        <v>3</v>
      </c>
      <c r="N156" s="130" t="s">
        <v>48</v>
      </c>
      <c r="O156" s="131">
        <v>0.53300000000000003</v>
      </c>
      <c r="P156" s="131">
        <f>O156*H156</f>
        <v>22.919</v>
      </c>
      <c r="Q156" s="131">
        <v>0</v>
      </c>
      <c r="R156" s="131">
        <f>Q156*H156</f>
        <v>0</v>
      </c>
      <c r="S156" s="131">
        <v>0</v>
      </c>
      <c r="T156" s="132">
        <f>S156*H156</f>
        <v>0</v>
      </c>
      <c r="AR156" s="133" t="s">
        <v>195</v>
      </c>
      <c r="AT156" s="133" t="s">
        <v>126</v>
      </c>
      <c r="AU156" s="133" t="s">
        <v>86</v>
      </c>
      <c r="AY156" s="15" t="s">
        <v>124</v>
      </c>
      <c r="BE156" s="134">
        <f>IF(N156="základní",J156,0)</f>
        <v>0</v>
      </c>
      <c r="BF156" s="134">
        <f>IF(N156="snížená",J156,0)</f>
        <v>0</v>
      </c>
      <c r="BG156" s="134">
        <f>IF(N156="zákl. přenesená",J156,0)</f>
        <v>0</v>
      </c>
      <c r="BH156" s="134">
        <f>IF(N156="sníž. přenesená",J156,0)</f>
        <v>0</v>
      </c>
      <c r="BI156" s="134">
        <f>IF(N156="nulová",J156,0)</f>
        <v>0</v>
      </c>
      <c r="BJ156" s="15" t="s">
        <v>84</v>
      </c>
      <c r="BK156" s="134">
        <f>ROUND(I156*H156,2)</f>
        <v>0</v>
      </c>
      <c r="BL156" s="15" t="s">
        <v>195</v>
      </c>
      <c r="BM156" s="133" t="s">
        <v>230</v>
      </c>
    </row>
    <row r="157" spans="2:65" s="1" customFormat="1" ht="39.65" customHeight="1">
      <c r="B157" s="122"/>
      <c r="C157" s="123">
        <v>29</v>
      </c>
      <c r="D157" s="246" t="s">
        <v>191</v>
      </c>
      <c r="E157" s="260" t="s">
        <v>813</v>
      </c>
      <c r="F157" s="243" t="s">
        <v>814</v>
      </c>
      <c r="G157" s="244" t="s">
        <v>129</v>
      </c>
      <c r="H157" s="242">
        <v>40</v>
      </c>
      <c r="I157" s="245"/>
      <c r="J157" s="245">
        <f>ROUND(I157*H157,2)</f>
        <v>0</v>
      </c>
      <c r="K157" s="125"/>
      <c r="L157" s="28"/>
      <c r="M157" s="129"/>
      <c r="N157" s="130"/>
      <c r="O157" s="131"/>
      <c r="P157" s="131"/>
      <c r="Q157" s="131"/>
      <c r="R157" s="131"/>
      <c r="S157" s="131"/>
      <c r="T157" s="132"/>
      <c r="AR157" s="133"/>
      <c r="AT157" s="133"/>
      <c r="AU157" s="133"/>
      <c r="AY157" s="15"/>
      <c r="BE157" s="134"/>
      <c r="BF157" s="134"/>
      <c r="BG157" s="134"/>
      <c r="BH157" s="134"/>
      <c r="BI157" s="134"/>
      <c r="BJ157" s="15"/>
      <c r="BK157" s="134">
        <f>ROUND(I157*H157,2)</f>
        <v>0</v>
      </c>
      <c r="BL157" s="15"/>
      <c r="BM157" s="133"/>
    </row>
    <row r="158" spans="2:65" s="1" customFormat="1" ht="34.5" customHeight="1">
      <c r="B158" s="122"/>
      <c r="C158" s="123">
        <v>30</v>
      </c>
      <c r="D158" s="246" t="s">
        <v>191</v>
      </c>
      <c r="E158" s="247" t="s">
        <v>793</v>
      </c>
      <c r="F158" s="243" t="s">
        <v>791</v>
      </c>
      <c r="G158" s="244" t="s">
        <v>129</v>
      </c>
      <c r="H158" s="242">
        <v>3</v>
      </c>
      <c r="I158" s="245"/>
      <c r="J158" s="245">
        <f>ROUND(I158*H158,2)</f>
        <v>0</v>
      </c>
      <c r="K158" s="125" t="s">
        <v>130</v>
      </c>
      <c r="L158" s="28"/>
      <c r="M158" s="129" t="s">
        <v>3</v>
      </c>
      <c r="N158" s="130" t="s">
        <v>48</v>
      </c>
      <c r="O158" s="131">
        <v>1.3580000000000001</v>
      </c>
      <c r="P158" s="131">
        <f>O158*H158</f>
        <v>4.0739999999999998</v>
      </c>
      <c r="Q158" s="131">
        <v>0</v>
      </c>
      <c r="R158" s="131">
        <f>Q158*H158</f>
        <v>0</v>
      </c>
      <c r="S158" s="131">
        <v>0</v>
      </c>
      <c r="T158" s="132">
        <f>S158*H158</f>
        <v>0</v>
      </c>
      <c r="AR158" s="133" t="s">
        <v>195</v>
      </c>
      <c r="AT158" s="133" t="s">
        <v>126</v>
      </c>
      <c r="AU158" s="133" t="s">
        <v>86</v>
      </c>
      <c r="AY158" s="15" t="s">
        <v>124</v>
      </c>
      <c r="BE158" s="134">
        <f>IF(N158="základní",J158,0)</f>
        <v>0</v>
      </c>
      <c r="BF158" s="134">
        <f>IF(N158="snížená",J158,0)</f>
        <v>0</v>
      </c>
      <c r="BG158" s="134">
        <f>IF(N158="zákl. přenesená",J158,0)</f>
        <v>0</v>
      </c>
      <c r="BH158" s="134">
        <f>IF(N158="sníž. přenesená",J158,0)</f>
        <v>0</v>
      </c>
      <c r="BI158" s="134">
        <f>IF(N158="nulová",J158,0)</f>
        <v>0</v>
      </c>
      <c r="BJ158" s="15" t="s">
        <v>84</v>
      </c>
      <c r="BK158" s="134">
        <f>ROUND(I158*H158,2)</f>
        <v>0</v>
      </c>
      <c r="BL158" s="15" t="s">
        <v>195</v>
      </c>
      <c r="BM158" s="133" t="s">
        <v>231</v>
      </c>
    </row>
    <row r="159" spans="2:65" s="1" customFormat="1" ht="135" customHeight="1">
      <c r="B159" s="28"/>
      <c r="D159" s="138" t="s">
        <v>135</v>
      </c>
      <c r="F159" s="139" t="s">
        <v>792</v>
      </c>
      <c r="L159" s="28"/>
      <c r="M159" s="137"/>
      <c r="T159" s="48"/>
      <c r="AT159" s="15" t="s">
        <v>135</v>
      </c>
      <c r="AU159" s="15" t="s">
        <v>86</v>
      </c>
    </row>
    <row r="160" spans="2:65" s="1" customFormat="1" ht="16.5" customHeight="1">
      <c r="B160" s="122"/>
      <c r="C160" s="123">
        <v>31</v>
      </c>
      <c r="D160" s="123" t="s">
        <v>126</v>
      </c>
      <c r="E160" s="124" t="s">
        <v>232</v>
      </c>
      <c r="F160" s="125" t="s">
        <v>233</v>
      </c>
      <c r="G160" s="126" t="s">
        <v>129</v>
      </c>
      <c r="H160" s="127">
        <v>48</v>
      </c>
      <c r="I160" s="128"/>
      <c r="J160" s="128">
        <f>ROUND(I160*H160,2)</f>
        <v>0</v>
      </c>
      <c r="K160" s="125" t="s">
        <v>130</v>
      </c>
      <c r="L160" s="28"/>
      <c r="M160" s="129" t="s">
        <v>3</v>
      </c>
      <c r="N160" s="130" t="s">
        <v>48</v>
      </c>
      <c r="O160" s="131">
        <v>2.3530000000000002</v>
      </c>
      <c r="P160" s="131">
        <f>O160*H160</f>
        <v>112.94400000000002</v>
      </c>
      <c r="Q160" s="131">
        <v>0</v>
      </c>
      <c r="R160" s="131">
        <f>Q160*H160</f>
        <v>0</v>
      </c>
      <c r="S160" s="131">
        <v>0</v>
      </c>
      <c r="T160" s="132">
        <f>S160*H160</f>
        <v>0</v>
      </c>
      <c r="AR160" s="133" t="s">
        <v>195</v>
      </c>
      <c r="AT160" s="133" t="s">
        <v>126</v>
      </c>
      <c r="AU160" s="133" t="s">
        <v>86</v>
      </c>
      <c r="AY160" s="15" t="s">
        <v>124</v>
      </c>
      <c r="BE160" s="134">
        <f>IF(N160="základní",J160,0)</f>
        <v>0</v>
      </c>
      <c r="BF160" s="134">
        <f>IF(N160="snížená",J160,0)</f>
        <v>0</v>
      </c>
      <c r="BG160" s="134">
        <f>IF(N160="zákl. přenesená",J160,0)</f>
        <v>0</v>
      </c>
      <c r="BH160" s="134">
        <f>IF(N160="sníž. přenesená",J160,0)</f>
        <v>0</v>
      </c>
      <c r="BI160" s="134">
        <f>IF(N160="nulová",J160,0)</f>
        <v>0</v>
      </c>
      <c r="BJ160" s="15" t="s">
        <v>84</v>
      </c>
      <c r="BK160" s="134">
        <f>ROUND(I160*H160,2)</f>
        <v>0</v>
      </c>
      <c r="BL160" s="15" t="s">
        <v>195</v>
      </c>
      <c r="BM160" s="133" t="s">
        <v>234</v>
      </c>
    </row>
    <row r="161" spans="2:65" s="1" customFormat="1">
      <c r="B161" s="28"/>
      <c r="D161" s="135" t="s">
        <v>133</v>
      </c>
      <c r="F161" s="136" t="s">
        <v>235</v>
      </c>
      <c r="L161" s="28"/>
      <c r="M161" s="137"/>
      <c r="T161" s="48"/>
      <c r="AT161" s="15" t="s">
        <v>133</v>
      </c>
      <c r="AU161" s="15" t="s">
        <v>86</v>
      </c>
    </row>
    <row r="162" spans="2:65" s="1" customFormat="1" ht="27">
      <c r="B162" s="28"/>
      <c r="D162" s="138" t="s">
        <v>135</v>
      </c>
      <c r="F162" s="139" t="s">
        <v>236</v>
      </c>
      <c r="L162" s="28"/>
      <c r="M162" s="137"/>
      <c r="T162" s="48"/>
      <c r="AT162" s="15" t="s">
        <v>135</v>
      </c>
      <c r="AU162" s="15" t="s">
        <v>86</v>
      </c>
    </row>
    <row r="163" spans="2:65" s="1" customFormat="1" ht="37.9" customHeight="1">
      <c r="B163" s="122"/>
      <c r="C163" s="146">
        <v>32</v>
      </c>
      <c r="D163" s="146" t="s">
        <v>191</v>
      </c>
      <c r="E163" s="147" t="s">
        <v>237</v>
      </c>
      <c r="F163" s="148" t="s">
        <v>238</v>
      </c>
      <c r="G163" s="149" t="s">
        <v>129</v>
      </c>
      <c r="H163" s="150">
        <v>48</v>
      </c>
      <c r="I163" s="151"/>
      <c r="J163" s="151">
        <f>ROUND(I163*H163,2)</f>
        <v>0</v>
      </c>
      <c r="K163" s="148" t="s">
        <v>3</v>
      </c>
      <c r="L163" s="152"/>
      <c r="M163" s="153" t="s">
        <v>3</v>
      </c>
      <c r="N163" s="154" t="s">
        <v>48</v>
      </c>
      <c r="O163" s="131">
        <v>0</v>
      </c>
      <c r="P163" s="131">
        <f>O163*H163</f>
        <v>0</v>
      </c>
      <c r="Q163" s="131">
        <v>0</v>
      </c>
      <c r="R163" s="131">
        <f>Q163*H163</f>
        <v>0</v>
      </c>
      <c r="S163" s="131">
        <v>0</v>
      </c>
      <c r="T163" s="132">
        <f>S163*H163</f>
        <v>0</v>
      </c>
      <c r="AR163" s="133" t="s">
        <v>192</v>
      </c>
      <c r="AT163" s="133" t="s">
        <v>191</v>
      </c>
      <c r="AU163" s="133" t="s">
        <v>86</v>
      </c>
      <c r="AY163" s="15" t="s">
        <v>124</v>
      </c>
      <c r="BE163" s="134">
        <f>IF(N163="základní",J163,0)</f>
        <v>0</v>
      </c>
      <c r="BF163" s="134">
        <f>IF(N163="snížená",J163,0)</f>
        <v>0</v>
      </c>
      <c r="BG163" s="134">
        <f>IF(N163="zákl. přenesená",J163,0)</f>
        <v>0</v>
      </c>
      <c r="BH163" s="134">
        <f>IF(N163="sníž. přenesená",J163,0)</f>
        <v>0</v>
      </c>
      <c r="BI163" s="134">
        <f>IF(N163="nulová",J163,0)</f>
        <v>0</v>
      </c>
      <c r="BJ163" s="15" t="s">
        <v>84</v>
      </c>
      <c r="BK163" s="134">
        <f>ROUND(I163*H163,2)</f>
        <v>0</v>
      </c>
      <c r="BL163" s="15" t="s">
        <v>192</v>
      </c>
      <c r="BM163" s="133" t="s">
        <v>239</v>
      </c>
    </row>
    <row r="164" spans="2:65" s="1" customFormat="1" ht="63">
      <c r="B164" s="28"/>
      <c r="D164" s="138" t="s">
        <v>135</v>
      </c>
      <c r="F164" s="139" t="s">
        <v>240</v>
      </c>
      <c r="L164" s="28"/>
      <c r="M164" s="137"/>
      <c r="T164" s="48"/>
      <c r="AT164" s="15" t="s">
        <v>135</v>
      </c>
      <c r="AU164" s="15" t="s">
        <v>86</v>
      </c>
    </row>
    <row r="165" spans="2:65" s="1" customFormat="1" ht="16.5" customHeight="1">
      <c r="B165" s="122"/>
      <c r="C165" s="123">
        <v>33</v>
      </c>
      <c r="D165" s="123" t="s">
        <v>126</v>
      </c>
      <c r="E165" s="124" t="s">
        <v>241</v>
      </c>
      <c r="F165" s="125" t="s">
        <v>795</v>
      </c>
      <c r="G165" s="126" t="s">
        <v>129</v>
      </c>
      <c r="H165" s="127">
        <v>5</v>
      </c>
      <c r="I165" s="128"/>
      <c r="J165" s="128">
        <f>ROUND(I165*H165,2)</f>
        <v>0</v>
      </c>
      <c r="K165" s="125" t="s">
        <v>130</v>
      </c>
      <c r="L165" s="28"/>
      <c r="M165" s="129" t="s">
        <v>3</v>
      </c>
      <c r="N165" s="130" t="s">
        <v>48</v>
      </c>
      <c r="O165" s="131">
        <v>3.3220000000000001</v>
      </c>
      <c r="P165" s="131">
        <f>O165*H165</f>
        <v>16.61</v>
      </c>
      <c r="Q165" s="131">
        <v>0</v>
      </c>
      <c r="R165" s="131">
        <f>Q165*H165</f>
        <v>0</v>
      </c>
      <c r="S165" s="131">
        <v>0</v>
      </c>
      <c r="T165" s="132">
        <f>S165*H165</f>
        <v>0</v>
      </c>
      <c r="AR165" s="133" t="s">
        <v>195</v>
      </c>
      <c r="AT165" s="133" t="s">
        <v>126</v>
      </c>
      <c r="AU165" s="133" t="s">
        <v>86</v>
      </c>
      <c r="AY165" s="15" t="s">
        <v>124</v>
      </c>
      <c r="BE165" s="134">
        <f>IF(N165="základní",J165,0)</f>
        <v>0</v>
      </c>
      <c r="BF165" s="134">
        <f>IF(N165="snížená",J165,0)</f>
        <v>0</v>
      </c>
      <c r="BG165" s="134">
        <f>IF(N165="zákl. přenesená",J165,0)</f>
        <v>0</v>
      </c>
      <c r="BH165" s="134">
        <f>IF(N165="sníž. přenesená",J165,0)</f>
        <v>0</v>
      </c>
      <c r="BI165" s="134">
        <f>IF(N165="nulová",J165,0)</f>
        <v>0</v>
      </c>
      <c r="BJ165" s="15" t="s">
        <v>84</v>
      </c>
      <c r="BK165" s="134">
        <f>ROUND(I165*H165,2)</f>
        <v>0</v>
      </c>
      <c r="BL165" s="15" t="s">
        <v>195</v>
      </c>
      <c r="BM165" s="133" t="s">
        <v>242</v>
      </c>
    </row>
    <row r="166" spans="2:65" s="1" customFormat="1">
      <c r="B166" s="28"/>
      <c r="D166" s="135" t="s">
        <v>133</v>
      </c>
      <c r="F166" s="136" t="s">
        <v>243</v>
      </c>
      <c r="L166" s="28"/>
      <c r="M166" s="137"/>
      <c r="T166" s="48"/>
      <c r="AT166" s="15" t="s">
        <v>133</v>
      </c>
      <c r="AU166" s="15" t="s">
        <v>86</v>
      </c>
    </row>
    <row r="167" spans="2:65" s="1" customFormat="1" ht="27">
      <c r="B167" s="28"/>
      <c r="D167" s="138" t="s">
        <v>135</v>
      </c>
      <c r="F167" s="139" t="s">
        <v>796</v>
      </c>
      <c r="L167" s="28"/>
      <c r="M167" s="137"/>
      <c r="T167" s="48"/>
      <c r="AT167" s="15" t="s">
        <v>135</v>
      </c>
      <c r="AU167" s="15" t="s">
        <v>86</v>
      </c>
    </row>
    <row r="168" spans="2:65" s="1" customFormat="1" ht="37.9" customHeight="1">
      <c r="B168" s="122"/>
      <c r="C168" s="146">
        <v>34</v>
      </c>
      <c r="D168" s="146" t="s">
        <v>191</v>
      </c>
      <c r="E168" s="147" t="s">
        <v>244</v>
      </c>
      <c r="F168" s="148" t="s">
        <v>794</v>
      </c>
      <c r="G168" s="149" t="s">
        <v>129</v>
      </c>
      <c r="H168" s="150">
        <v>5</v>
      </c>
      <c r="I168" s="151"/>
      <c r="J168" s="151">
        <f>ROUND(I168*H168,2)</f>
        <v>0</v>
      </c>
      <c r="K168" s="148" t="s">
        <v>3</v>
      </c>
      <c r="L168" s="152"/>
      <c r="M168" s="153" t="s">
        <v>3</v>
      </c>
      <c r="N168" s="154" t="s">
        <v>48</v>
      </c>
      <c r="O168" s="131">
        <v>0</v>
      </c>
      <c r="P168" s="131">
        <f>O168*H168</f>
        <v>0</v>
      </c>
      <c r="Q168" s="131">
        <v>0</v>
      </c>
      <c r="R168" s="131">
        <f>Q168*H168</f>
        <v>0</v>
      </c>
      <c r="S168" s="131">
        <v>0</v>
      </c>
      <c r="T168" s="132">
        <f>S168*H168</f>
        <v>0</v>
      </c>
      <c r="AR168" s="133" t="s">
        <v>192</v>
      </c>
      <c r="AT168" s="133" t="s">
        <v>191</v>
      </c>
      <c r="AU168" s="133" t="s">
        <v>86</v>
      </c>
      <c r="AY168" s="15" t="s">
        <v>124</v>
      </c>
      <c r="BE168" s="134">
        <f>IF(N168="základní",J168,0)</f>
        <v>0</v>
      </c>
      <c r="BF168" s="134">
        <f>IF(N168="snížená",J168,0)</f>
        <v>0</v>
      </c>
      <c r="BG168" s="134">
        <f>IF(N168="zákl. přenesená",J168,0)</f>
        <v>0</v>
      </c>
      <c r="BH168" s="134">
        <f>IF(N168="sníž. přenesená",J168,0)</f>
        <v>0</v>
      </c>
      <c r="BI168" s="134">
        <f>IF(N168="nulová",J168,0)</f>
        <v>0</v>
      </c>
      <c r="BJ168" s="15" t="s">
        <v>84</v>
      </c>
      <c r="BK168" s="134">
        <f>ROUND(I168*H168,2)</f>
        <v>0</v>
      </c>
      <c r="BL168" s="15" t="s">
        <v>192</v>
      </c>
      <c r="BM168" s="133" t="s">
        <v>245</v>
      </c>
    </row>
    <row r="169" spans="2:65" s="1" customFormat="1" ht="63">
      <c r="B169" s="28"/>
      <c r="D169" s="138" t="s">
        <v>135</v>
      </c>
      <c r="F169" s="139" t="s">
        <v>797</v>
      </c>
      <c r="L169" s="28"/>
      <c r="M169" s="137"/>
      <c r="T169" s="48"/>
      <c r="AT169" s="15" t="s">
        <v>135</v>
      </c>
      <c r="AU169" s="15" t="s">
        <v>86</v>
      </c>
    </row>
    <row r="170" spans="2:65" s="1" customFormat="1" ht="16.5" customHeight="1">
      <c r="B170" s="122"/>
      <c r="C170" s="123">
        <v>41</v>
      </c>
      <c r="D170" s="123" t="s">
        <v>126</v>
      </c>
      <c r="E170" s="124" t="s">
        <v>810</v>
      </c>
      <c r="F170" s="125" t="s">
        <v>798</v>
      </c>
      <c r="G170" s="126" t="s">
        <v>129</v>
      </c>
      <c r="H170" s="127">
        <v>56</v>
      </c>
      <c r="I170" s="128"/>
      <c r="J170" s="128">
        <f>ROUND(I170*H170,2)</f>
        <v>0</v>
      </c>
      <c r="K170" s="125" t="s">
        <v>130</v>
      </c>
      <c r="L170" s="28"/>
      <c r="M170" s="129" t="s">
        <v>3</v>
      </c>
      <c r="N170" s="130" t="s">
        <v>48</v>
      </c>
      <c r="O170" s="131">
        <v>1.6E-2</v>
      </c>
      <c r="P170" s="131">
        <f>O170*H170</f>
        <v>0.89600000000000002</v>
      </c>
      <c r="Q170" s="131">
        <v>0</v>
      </c>
      <c r="R170" s="131">
        <f>Q170*H170</f>
        <v>0</v>
      </c>
      <c r="S170" s="131">
        <v>0</v>
      </c>
      <c r="T170" s="132">
        <f>S170*H170</f>
        <v>0</v>
      </c>
      <c r="AR170" s="133" t="s">
        <v>195</v>
      </c>
      <c r="AT170" s="133" t="s">
        <v>126</v>
      </c>
      <c r="AU170" s="133" t="s">
        <v>86</v>
      </c>
      <c r="AY170" s="15" t="s">
        <v>124</v>
      </c>
      <c r="BE170" s="134">
        <f>IF(N170="základní",J170,0)</f>
        <v>0</v>
      </c>
      <c r="BF170" s="134">
        <f>IF(N170="snížená",J170,0)</f>
        <v>0</v>
      </c>
      <c r="BG170" s="134">
        <f>IF(N170="zákl. přenesená",J170,0)</f>
        <v>0</v>
      </c>
      <c r="BH170" s="134">
        <f>IF(N170="sníž. přenesená",J170,0)</f>
        <v>0</v>
      </c>
      <c r="BI170" s="134">
        <f>IF(N170="nulová",J170,0)</f>
        <v>0</v>
      </c>
      <c r="BJ170" s="15" t="s">
        <v>84</v>
      </c>
      <c r="BK170" s="134">
        <f>ROUND(I170*H170,2)</f>
        <v>0</v>
      </c>
      <c r="BL170" s="15" t="s">
        <v>195</v>
      </c>
      <c r="BM170" s="133" t="s">
        <v>246</v>
      </c>
    </row>
    <row r="171" spans="2:65" s="1" customFormat="1" ht="28.5" customHeight="1">
      <c r="B171" s="122"/>
      <c r="C171" s="146">
        <v>42</v>
      </c>
      <c r="D171" s="146" t="s">
        <v>191</v>
      </c>
      <c r="E171" s="147" t="s">
        <v>247</v>
      </c>
      <c r="F171" s="148" t="s">
        <v>799</v>
      </c>
      <c r="G171" s="149" t="s">
        <v>129</v>
      </c>
      <c r="H171" s="242">
        <v>56</v>
      </c>
      <c r="I171" s="151"/>
      <c r="J171" s="151">
        <f>ROUND(I171*H171,2)</f>
        <v>0</v>
      </c>
      <c r="K171" s="148" t="s">
        <v>3</v>
      </c>
      <c r="L171" s="152"/>
      <c r="M171" s="153" t="s">
        <v>3</v>
      </c>
      <c r="N171" s="154" t="s">
        <v>48</v>
      </c>
      <c r="O171" s="131">
        <v>0</v>
      </c>
      <c r="P171" s="131">
        <f>O171*H171</f>
        <v>0</v>
      </c>
      <c r="Q171" s="131">
        <v>0</v>
      </c>
      <c r="R171" s="131">
        <f>Q171*H171</f>
        <v>0</v>
      </c>
      <c r="S171" s="131">
        <v>0</v>
      </c>
      <c r="T171" s="132">
        <f>S171*H171</f>
        <v>0</v>
      </c>
      <c r="AR171" s="133" t="s">
        <v>192</v>
      </c>
      <c r="AT171" s="133" t="s">
        <v>191</v>
      </c>
      <c r="AU171" s="133" t="s">
        <v>86</v>
      </c>
      <c r="AY171" s="15" t="s">
        <v>124</v>
      </c>
      <c r="BE171" s="134">
        <f>IF(N171="základní",J171,0)</f>
        <v>0</v>
      </c>
      <c r="BF171" s="134">
        <f>IF(N171="snížená",J171,0)</f>
        <v>0</v>
      </c>
      <c r="BG171" s="134">
        <f>IF(N171="zákl. přenesená",J171,0)</f>
        <v>0</v>
      </c>
      <c r="BH171" s="134">
        <f>IF(N171="sníž. přenesená",J171,0)</f>
        <v>0</v>
      </c>
      <c r="BI171" s="134">
        <f>IF(N171="nulová",J171,0)</f>
        <v>0</v>
      </c>
      <c r="BJ171" s="15" t="s">
        <v>84</v>
      </c>
      <c r="BK171" s="134">
        <f>ROUND(I171*H171,2)</f>
        <v>0</v>
      </c>
      <c r="BL171" s="15" t="s">
        <v>192</v>
      </c>
      <c r="BM171" s="133" t="s">
        <v>248</v>
      </c>
    </row>
    <row r="172" spans="2:65" s="1" customFormat="1" ht="16.5" customHeight="1">
      <c r="B172" s="122"/>
      <c r="C172" s="146">
        <v>43</v>
      </c>
      <c r="D172" s="146" t="s">
        <v>191</v>
      </c>
      <c r="E172" s="147" t="s">
        <v>249</v>
      </c>
      <c r="F172" s="148" t="s">
        <v>800</v>
      </c>
      <c r="G172" s="149" t="s">
        <v>129</v>
      </c>
      <c r="H172" s="242">
        <v>59</v>
      </c>
      <c r="I172" s="151"/>
      <c r="J172" s="151">
        <f>ROUND(I172*H172,2)</f>
        <v>0</v>
      </c>
      <c r="K172" s="148" t="s">
        <v>3</v>
      </c>
      <c r="L172" s="152"/>
      <c r="M172" s="153" t="s">
        <v>3</v>
      </c>
      <c r="N172" s="154" t="s">
        <v>48</v>
      </c>
      <c r="O172" s="131">
        <v>0</v>
      </c>
      <c r="P172" s="131">
        <f>O172*H172</f>
        <v>0</v>
      </c>
      <c r="Q172" s="131">
        <v>0</v>
      </c>
      <c r="R172" s="131">
        <f>Q172*H172</f>
        <v>0</v>
      </c>
      <c r="S172" s="131">
        <v>0</v>
      </c>
      <c r="T172" s="132">
        <f>S172*H172</f>
        <v>0</v>
      </c>
      <c r="AR172" s="133" t="s">
        <v>192</v>
      </c>
      <c r="AT172" s="133" t="s">
        <v>191</v>
      </c>
      <c r="AU172" s="133" t="s">
        <v>86</v>
      </c>
      <c r="AY172" s="15" t="s">
        <v>124</v>
      </c>
      <c r="BE172" s="134">
        <f>IF(N172="základní",J172,0)</f>
        <v>0</v>
      </c>
      <c r="BF172" s="134">
        <f>IF(N172="snížená",J172,0)</f>
        <v>0</v>
      </c>
      <c r="BG172" s="134">
        <f>IF(N172="zákl. přenesená",J172,0)</f>
        <v>0</v>
      </c>
      <c r="BH172" s="134">
        <f>IF(N172="sníž. přenesená",J172,0)</f>
        <v>0</v>
      </c>
      <c r="BI172" s="134">
        <f>IF(N172="nulová",J172,0)</f>
        <v>0</v>
      </c>
      <c r="BJ172" s="15" t="s">
        <v>84</v>
      </c>
      <c r="BK172" s="134">
        <f>ROUND(I172*H172,2)</f>
        <v>0</v>
      </c>
      <c r="BL172" s="15" t="s">
        <v>192</v>
      </c>
      <c r="BM172" s="133" t="s">
        <v>250</v>
      </c>
    </row>
    <row r="173" spans="2:65" s="1" customFormat="1" ht="24.25" customHeight="1">
      <c r="B173" s="122"/>
      <c r="C173" s="123">
        <v>44</v>
      </c>
      <c r="D173" s="123" t="s">
        <v>126</v>
      </c>
      <c r="E173" s="124" t="s">
        <v>251</v>
      </c>
      <c r="F173" s="125" t="s">
        <v>252</v>
      </c>
      <c r="G173" s="126" t="s">
        <v>157</v>
      </c>
      <c r="H173" s="127">
        <v>1150</v>
      </c>
      <c r="I173" s="128"/>
      <c r="J173" s="128">
        <f>ROUND(I173*H173,2)</f>
        <v>0</v>
      </c>
      <c r="K173" s="125" t="s">
        <v>130</v>
      </c>
      <c r="L173" s="28"/>
      <c r="M173" s="129" t="s">
        <v>3</v>
      </c>
      <c r="N173" s="130" t="s">
        <v>48</v>
      </c>
      <c r="O173" s="131">
        <v>5.1999999999999998E-2</v>
      </c>
      <c r="P173" s="131">
        <f>O173*H173</f>
        <v>59.8</v>
      </c>
      <c r="Q173" s="131">
        <v>0</v>
      </c>
      <c r="R173" s="131">
        <f>Q173*H173</f>
        <v>0</v>
      </c>
      <c r="S173" s="131">
        <v>0</v>
      </c>
      <c r="T173" s="132">
        <f>S173*H173</f>
        <v>0</v>
      </c>
      <c r="AR173" s="133" t="s">
        <v>195</v>
      </c>
      <c r="AT173" s="133" t="s">
        <v>126</v>
      </c>
      <c r="AU173" s="133" t="s">
        <v>86</v>
      </c>
      <c r="AY173" s="15" t="s">
        <v>124</v>
      </c>
      <c r="BE173" s="134">
        <f>IF(N173="základní",J173,0)</f>
        <v>0</v>
      </c>
      <c r="BF173" s="134">
        <f>IF(N173="snížená",J173,0)</f>
        <v>0</v>
      </c>
      <c r="BG173" s="134">
        <f>IF(N173="zákl. přenesená",J173,0)</f>
        <v>0</v>
      </c>
      <c r="BH173" s="134">
        <f>IF(N173="sníž. přenesená",J173,0)</f>
        <v>0</v>
      </c>
      <c r="BI173" s="134">
        <f>IF(N173="nulová",J173,0)</f>
        <v>0</v>
      </c>
      <c r="BJ173" s="15" t="s">
        <v>84</v>
      </c>
      <c r="BK173" s="134">
        <f>ROUND(I173*H173,2)</f>
        <v>0</v>
      </c>
      <c r="BL173" s="15" t="s">
        <v>195</v>
      </c>
      <c r="BM173" s="133" t="s">
        <v>253</v>
      </c>
    </row>
    <row r="174" spans="2:65" s="1" customFormat="1">
      <c r="B174" s="28"/>
      <c r="D174" s="135" t="s">
        <v>133</v>
      </c>
      <c r="F174" s="136" t="s">
        <v>254</v>
      </c>
      <c r="L174" s="28"/>
      <c r="M174" s="137"/>
      <c r="T174" s="48"/>
      <c r="AT174" s="15" t="s">
        <v>133</v>
      </c>
      <c r="AU174" s="15" t="s">
        <v>86</v>
      </c>
    </row>
    <row r="175" spans="2:65" s="1" customFormat="1" ht="27">
      <c r="B175" s="28"/>
      <c r="D175" s="138" t="s">
        <v>135</v>
      </c>
      <c r="F175" s="139" t="s">
        <v>255</v>
      </c>
      <c r="L175" s="28"/>
      <c r="M175" s="137"/>
      <c r="T175" s="48"/>
      <c r="AT175" s="15" t="s">
        <v>135</v>
      </c>
      <c r="AU175" s="15" t="s">
        <v>86</v>
      </c>
    </row>
    <row r="176" spans="2:65" s="1" customFormat="1" ht="16.5" customHeight="1">
      <c r="B176" s="122"/>
      <c r="C176" s="146">
        <v>45</v>
      </c>
      <c r="D176" s="146" t="s">
        <v>191</v>
      </c>
      <c r="E176" s="147" t="s">
        <v>256</v>
      </c>
      <c r="F176" s="148" t="s">
        <v>257</v>
      </c>
      <c r="G176" s="149" t="s">
        <v>157</v>
      </c>
      <c r="H176" s="150">
        <v>1150</v>
      </c>
      <c r="I176" s="151"/>
      <c r="J176" s="151">
        <f>ROUND(I176*H176,2)</f>
        <v>0</v>
      </c>
      <c r="K176" s="148" t="s">
        <v>3</v>
      </c>
      <c r="L176" s="152"/>
      <c r="M176" s="153" t="s">
        <v>3</v>
      </c>
      <c r="N176" s="154" t="s">
        <v>48</v>
      </c>
      <c r="O176" s="131">
        <v>0</v>
      </c>
      <c r="P176" s="131">
        <f>O176*H176</f>
        <v>0</v>
      </c>
      <c r="Q176" s="131">
        <v>0</v>
      </c>
      <c r="R176" s="131">
        <f>Q176*H176</f>
        <v>0</v>
      </c>
      <c r="S176" s="131">
        <v>0</v>
      </c>
      <c r="T176" s="132">
        <f>S176*H176</f>
        <v>0</v>
      </c>
      <c r="AR176" s="133" t="s">
        <v>192</v>
      </c>
      <c r="AT176" s="133" t="s">
        <v>191</v>
      </c>
      <c r="AU176" s="133" t="s">
        <v>86</v>
      </c>
      <c r="AY176" s="15" t="s">
        <v>124</v>
      </c>
      <c r="BE176" s="134">
        <f>IF(N176="základní",J176,0)</f>
        <v>0</v>
      </c>
      <c r="BF176" s="134">
        <f>IF(N176="snížená",J176,0)</f>
        <v>0</v>
      </c>
      <c r="BG176" s="134">
        <f>IF(N176="zákl. přenesená",J176,0)</f>
        <v>0</v>
      </c>
      <c r="BH176" s="134">
        <f>IF(N176="sníž. přenesená",J176,0)</f>
        <v>0</v>
      </c>
      <c r="BI176" s="134">
        <f>IF(N176="nulová",J176,0)</f>
        <v>0</v>
      </c>
      <c r="BJ176" s="15" t="s">
        <v>84</v>
      </c>
      <c r="BK176" s="134">
        <f>ROUND(I176*H176,2)</f>
        <v>0</v>
      </c>
      <c r="BL176" s="15" t="s">
        <v>192</v>
      </c>
      <c r="BM176" s="133" t="s">
        <v>258</v>
      </c>
    </row>
    <row r="177" spans="2:65" s="1" customFormat="1" ht="18">
      <c r="B177" s="28"/>
      <c r="D177" s="138" t="s">
        <v>135</v>
      </c>
      <c r="F177" s="139" t="s">
        <v>259</v>
      </c>
      <c r="L177" s="28"/>
      <c r="M177" s="137"/>
      <c r="T177" s="48"/>
      <c r="AT177" s="15" t="s">
        <v>135</v>
      </c>
      <c r="AU177" s="15" t="s">
        <v>86</v>
      </c>
    </row>
    <row r="178" spans="2:65" s="1" customFormat="1" ht="24.25" customHeight="1">
      <c r="B178" s="122"/>
      <c r="C178" s="123">
        <v>46</v>
      </c>
      <c r="D178" s="123" t="s">
        <v>126</v>
      </c>
      <c r="E178" s="124" t="s">
        <v>260</v>
      </c>
      <c r="F178" s="125" t="s">
        <v>261</v>
      </c>
      <c r="G178" s="126" t="s">
        <v>157</v>
      </c>
      <c r="H178" s="127">
        <v>1050</v>
      </c>
      <c r="I178" s="128"/>
      <c r="J178" s="128">
        <f>ROUND(I178*H178,2)</f>
        <v>0</v>
      </c>
      <c r="K178" s="125" t="s">
        <v>130</v>
      </c>
      <c r="L178" s="28"/>
      <c r="M178" s="129" t="s">
        <v>3</v>
      </c>
      <c r="N178" s="130" t="s">
        <v>48</v>
      </c>
      <c r="O178" s="131">
        <v>2.1999999999999999E-2</v>
      </c>
      <c r="P178" s="131">
        <f>O178*H178</f>
        <v>23.099999999999998</v>
      </c>
      <c r="Q178" s="131">
        <v>0</v>
      </c>
      <c r="R178" s="131">
        <f>Q178*H178</f>
        <v>0</v>
      </c>
      <c r="S178" s="131">
        <v>0</v>
      </c>
      <c r="T178" s="132">
        <f>S178*H178</f>
        <v>0</v>
      </c>
      <c r="AR178" s="133" t="s">
        <v>195</v>
      </c>
      <c r="AT178" s="133" t="s">
        <v>126</v>
      </c>
      <c r="AU178" s="133" t="s">
        <v>86</v>
      </c>
      <c r="AY178" s="15" t="s">
        <v>124</v>
      </c>
      <c r="BE178" s="134">
        <f>IF(N178="základní",J178,0)</f>
        <v>0</v>
      </c>
      <c r="BF178" s="134">
        <f>IF(N178="snížená",J178,0)</f>
        <v>0</v>
      </c>
      <c r="BG178" s="134">
        <f>IF(N178="zákl. přenesená",J178,0)</f>
        <v>0</v>
      </c>
      <c r="BH178" s="134">
        <f>IF(N178="sníž. přenesená",J178,0)</f>
        <v>0</v>
      </c>
      <c r="BI178" s="134">
        <f>IF(N178="nulová",J178,0)</f>
        <v>0</v>
      </c>
      <c r="BJ178" s="15" t="s">
        <v>84</v>
      </c>
      <c r="BK178" s="134">
        <f>ROUND(I178*H178,2)</f>
        <v>0</v>
      </c>
      <c r="BL178" s="15" t="s">
        <v>195</v>
      </c>
      <c r="BM178" s="133" t="s">
        <v>262</v>
      </c>
    </row>
    <row r="179" spans="2:65" s="1" customFormat="1">
      <c r="B179" s="28"/>
      <c r="D179" s="135" t="s">
        <v>133</v>
      </c>
      <c r="F179" s="136" t="s">
        <v>263</v>
      </c>
      <c r="L179" s="28"/>
      <c r="M179" s="137"/>
      <c r="T179" s="48"/>
      <c r="AT179" s="15" t="s">
        <v>133</v>
      </c>
      <c r="AU179" s="15" t="s">
        <v>86</v>
      </c>
    </row>
    <row r="180" spans="2:65" s="1" customFormat="1" ht="27">
      <c r="B180" s="28"/>
      <c r="D180" s="138" t="s">
        <v>135</v>
      </c>
      <c r="F180" s="139" t="s">
        <v>264</v>
      </c>
      <c r="L180" s="28"/>
      <c r="M180" s="137"/>
      <c r="T180" s="48"/>
      <c r="AT180" s="15" t="s">
        <v>135</v>
      </c>
      <c r="AU180" s="15" t="s">
        <v>86</v>
      </c>
    </row>
    <row r="181" spans="2:65" s="1" customFormat="1" ht="24.25" customHeight="1">
      <c r="B181" s="122"/>
      <c r="C181" s="123">
        <v>47</v>
      </c>
      <c r="D181" s="123" t="s">
        <v>126</v>
      </c>
      <c r="E181" s="124" t="s">
        <v>265</v>
      </c>
      <c r="F181" s="125" t="s">
        <v>266</v>
      </c>
      <c r="G181" s="126" t="s">
        <v>129</v>
      </c>
      <c r="H181" s="127">
        <v>5</v>
      </c>
      <c r="I181" s="128"/>
      <c r="J181" s="128">
        <f>ROUND(I181*H181,2)</f>
        <v>0</v>
      </c>
      <c r="K181" s="125" t="s">
        <v>130</v>
      </c>
      <c r="L181" s="28"/>
      <c r="M181" s="129" t="s">
        <v>3</v>
      </c>
      <c r="N181" s="130" t="s">
        <v>48</v>
      </c>
      <c r="O181" s="131">
        <v>0.34799999999999998</v>
      </c>
      <c r="P181" s="131">
        <f>O181*H181</f>
        <v>1.7399999999999998</v>
      </c>
      <c r="Q181" s="131">
        <v>0</v>
      </c>
      <c r="R181" s="131">
        <f>Q181*H181</f>
        <v>0</v>
      </c>
      <c r="S181" s="131">
        <v>0</v>
      </c>
      <c r="T181" s="132">
        <f>S181*H181</f>
        <v>0</v>
      </c>
      <c r="AR181" s="133" t="s">
        <v>195</v>
      </c>
      <c r="AT181" s="133" t="s">
        <v>126</v>
      </c>
      <c r="AU181" s="133" t="s">
        <v>86</v>
      </c>
      <c r="AY181" s="15" t="s">
        <v>124</v>
      </c>
      <c r="BE181" s="134">
        <f>IF(N181="základní",J181,0)</f>
        <v>0</v>
      </c>
      <c r="BF181" s="134">
        <f>IF(N181="snížená",J181,0)</f>
        <v>0</v>
      </c>
      <c r="BG181" s="134">
        <f>IF(N181="zákl. přenesená",J181,0)</f>
        <v>0</v>
      </c>
      <c r="BH181" s="134">
        <f>IF(N181="sníž. přenesená",J181,0)</f>
        <v>0</v>
      </c>
      <c r="BI181" s="134">
        <f>IF(N181="nulová",J181,0)</f>
        <v>0</v>
      </c>
      <c r="BJ181" s="15" t="s">
        <v>84</v>
      </c>
      <c r="BK181" s="134">
        <f>ROUND(I181*H181,2)</f>
        <v>0</v>
      </c>
      <c r="BL181" s="15" t="s">
        <v>195</v>
      </c>
      <c r="BM181" s="133" t="s">
        <v>267</v>
      </c>
    </row>
    <row r="182" spans="2:65" s="1" customFormat="1">
      <c r="B182" s="28"/>
      <c r="D182" s="135" t="s">
        <v>133</v>
      </c>
      <c r="F182" s="136" t="s">
        <v>268</v>
      </c>
      <c r="L182" s="28"/>
      <c r="M182" s="137"/>
      <c r="T182" s="48"/>
      <c r="AT182" s="15" t="s">
        <v>133</v>
      </c>
      <c r="AU182" s="15" t="s">
        <v>86</v>
      </c>
    </row>
    <row r="183" spans="2:65" s="1" customFormat="1" ht="18">
      <c r="B183" s="28"/>
      <c r="D183" s="138" t="s">
        <v>135</v>
      </c>
      <c r="F183" s="139" t="s">
        <v>269</v>
      </c>
      <c r="L183" s="28"/>
      <c r="M183" s="137"/>
      <c r="T183" s="48"/>
      <c r="AT183" s="15" t="s">
        <v>135</v>
      </c>
      <c r="AU183" s="15" t="s">
        <v>86</v>
      </c>
    </row>
    <row r="184" spans="2:65" s="12" customFormat="1">
      <c r="B184" s="140"/>
      <c r="D184" s="138" t="s">
        <v>138</v>
      </c>
      <c r="E184" s="141" t="s">
        <v>3</v>
      </c>
      <c r="F184" s="142"/>
      <c r="H184" s="143"/>
      <c r="L184" s="140"/>
      <c r="M184" s="144"/>
      <c r="T184" s="145"/>
      <c r="AT184" s="141" t="s">
        <v>138</v>
      </c>
      <c r="AU184" s="141" t="s">
        <v>86</v>
      </c>
      <c r="AV184" s="12" t="s">
        <v>86</v>
      </c>
      <c r="AW184" s="12" t="s">
        <v>39</v>
      </c>
      <c r="AX184" s="12" t="s">
        <v>84</v>
      </c>
      <c r="AY184" s="141" t="s">
        <v>124</v>
      </c>
    </row>
    <row r="185" spans="2:65" s="1" customFormat="1" ht="16.5" customHeight="1">
      <c r="B185" s="122"/>
      <c r="C185" s="146">
        <v>48</v>
      </c>
      <c r="D185" s="146" t="s">
        <v>191</v>
      </c>
      <c r="E185" s="147" t="s">
        <v>270</v>
      </c>
      <c r="F185" s="148" t="s">
        <v>271</v>
      </c>
      <c r="G185" s="149" t="s">
        <v>129</v>
      </c>
      <c r="H185" s="150">
        <v>5</v>
      </c>
      <c r="I185" s="151"/>
      <c r="J185" s="151">
        <f>ROUND(I185*H185,2)</f>
        <v>0</v>
      </c>
      <c r="K185" s="148" t="s">
        <v>3</v>
      </c>
      <c r="L185" s="152"/>
      <c r="M185" s="153" t="s">
        <v>3</v>
      </c>
      <c r="N185" s="154" t="s">
        <v>48</v>
      </c>
      <c r="O185" s="131">
        <v>0</v>
      </c>
      <c r="P185" s="131">
        <f>O185*H185</f>
        <v>0</v>
      </c>
      <c r="Q185" s="131">
        <v>0</v>
      </c>
      <c r="R185" s="131">
        <f>Q185*H185</f>
        <v>0</v>
      </c>
      <c r="S185" s="131">
        <v>0</v>
      </c>
      <c r="T185" s="132">
        <f>S185*H185</f>
        <v>0</v>
      </c>
      <c r="AR185" s="133" t="s">
        <v>192</v>
      </c>
      <c r="AT185" s="133" t="s">
        <v>191</v>
      </c>
      <c r="AU185" s="133" t="s">
        <v>86</v>
      </c>
      <c r="AY185" s="15" t="s">
        <v>124</v>
      </c>
      <c r="BE185" s="134">
        <f>IF(N185="základní",J185,0)</f>
        <v>0</v>
      </c>
      <c r="BF185" s="134">
        <f>IF(N185="snížená",J185,0)</f>
        <v>0</v>
      </c>
      <c r="BG185" s="134">
        <f>IF(N185="zákl. přenesená",J185,0)</f>
        <v>0</v>
      </c>
      <c r="BH185" s="134">
        <f>IF(N185="sníž. přenesená",J185,0)</f>
        <v>0</v>
      </c>
      <c r="BI185" s="134">
        <f>IF(N185="nulová",J185,0)</f>
        <v>0</v>
      </c>
      <c r="BJ185" s="15" t="s">
        <v>84</v>
      </c>
      <c r="BK185" s="134">
        <f>ROUND(I185*H185,2)</f>
        <v>0</v>
      </c>
      <c r="BL185" s="15" t="s">
        <v>192</v>
      </c>
      <c r="BM185" s="133" t="s">
        <v>272</v>
      </c>
    </row>
    <row r="186" spans="2:65" s="1" customFormat="1" ht="18">
      <c r="B186" s="28"/>
      <c r="D186" s="138" t="s">
        <v>135</v>
      </c>
      <c r="F186" s="139" t="s">
        <v>259</v>
      </c>
      <c r="L186" s="28"/>
      <c r="M186" s="137"/>
      <c r="T186" s="48"/>
      <c r="AT186" s="15" t="s">
        <v>135</v>
      </c>
      <c r="AU186" s="15" t="s">
        <v>86</v>
      </c>
    </row>
    <row r="187" spans="2:65" s="1" customFormat="1" ht="24.25" customHeight="1">
      <c r="B187" s="122"/>
      <c r="C187" s="123">
        <v>49</v>
      </c>
      <c r="D187" s="123" t="s">
        <v>126</v>
      </c>
      <c r="E187" s="124" t="s">
        <v>273</v>
      </c>
      <c r="F187" s="125" t="s">
        <v>274</v>
      </c>
      <c r="G187" s="126" t="s">
        <v>157</v>
      </c>
      <c r="H187" s="127">
        <v>2600</v>
      </c>
      <c r="I187" s="128"/>
      <c r="J187" s="128">
        <f>ROUND(I187*H187,2)</f>
        <v>0</v>
      </c>
      <c r="K187" s="125" t="s">
        <v>130</v>
      </c>
      <c r="L187" s="28"/>
      <c r="M187" s="129" t="s">
        <v>3</v>
      </c>
      <c r="N187" s="130" t="s">
        <v>48</v>
      </c>
      <c r="O187" s="131">
        <v>5.8000000000000003E-2</v>
      </c>
      <c r="P187" s="131">
        <f>O187*H187</f>
        <v>150.80000000000001</v>
      </c>
      <c r="Q187" s="131">
        <v>0</v>
      </c>
      <c r="R187" s="131">
        <f>Q187*H187</f>
        <v>0</v>
      </c>
      <c r="S187" s="131">
        <v>0</v>
      </c>
      <c r="T187" s="132">
        <f>S187*H187</f>
        <v>0</v>
      </c>
      <c r="AR187" s="133" t="s">
        <v>195</v>
      </c>
      <c r="AT187" s="133" t="s">
        <v>126</v>
      </c>
      <c r="AU187" s="133" t="s">
        <v>86</v>
      </c>
      <c r="AY187" s="15" t="s">
        <v>124</v>
      </c>
      <c r="BE187" s="134">
        <f>IF(N187="základní",J187,0)</f>
        <v>0</v>
      </c>
      <c r="BF187" s="134">
        <f>IF(N187="snížená",J187,0)</f>
        <v>0</v>
      </c>
      <c r="BG187" s="134">
        <f>IF(N187="zákl. přenesená",J187,0)</f>
        <v>0</v>
      </c>
      <c r="BH187" s="134">
        <f>IF(N187="sníž. přenesená",J187,0)</f>
        <v>0</v>
      </c>
      <c r="BI187" s="134">
        <f>IF(N187="nulová",J187,0)</f>
        <v>0</v>
      </c>
      <c r="BJ187" s="15" t="s">
        <v>84</v>
      </c>
      <c r="BK187" s="134">
        <f>ROUND(I187*H187,2)</f>
        <v>0</v>
      </c>
      <c r="BL187" s="15" t="s">
        <v>195</v>
      </c>
      <c r="BM187" s="133" t="s">
        <v>275</v>
      </c>
    </row>
    <row r="188" spans="2:65" s="1" customFormat="1">
      <c r="B188" s="28"/>
      <c r="D188" s="135" t="s">
        <v>133</v>
      </c>
      <c r="F188" s="136" t="s">
        <v>276</v>
      </c>
      <c r="L188" s="28"/>
      <c r="M188" s="137"/>
      <c r="T188" s="48"/>
      <c r="AT188" s="15" t="s">
        <v>133</v>
      </c>
      <c r="AU188" s="15" t="s">
        <v>86</v>
      </c>
    </row>
    <row r="189" spans="2:65" s="1" customFormat="1" ht="27">
      <c r="B189" s="28"/>
      <c r="D189" s="138" t="s">
        <v>135</v>
      </c>
      <c r="F189" s="139" t="s">
        <v>277</v>
      </c>
      <c r="L189" s="28"/>
      <c r="M189" s="137"/>
      <c r="T189" s="48"/>
      <c r="AT189" s="15" t="s">
        <v>135</v>
      </c>
      <c r="AU189" s="15" t="s">
        <v>86</v>
      </c>
    </row>
    <row r="190" spans="2:65" s="1" customFormat="1" ht="16.5" customHeight="1">
      <c r="B190" s="122"/>
      <c r="C190" s="146">
        <v>50</v>
      </c>
      <c r="D190" s="146" t="s">
        <v>191</v>
      </c>
      <c r="E190" s="147" t="s">
        <v>278</v>
      </c>
      <c r="F190" s="148" t="s">
        <v>279</v>
      </c>
      <c r="G190" s="149" t="s">
        <v>157</v>
      </c>
      <c r="H190" s="150">
        <v>2600</v>
      </c>
      <c r="I190" s="151"/>
      <c r="J190" s="151">
        <f>ROUND(I190*H190,2)</f>
        <v>0</v>
      </c>
      <c r="K190" s="148" t="s">
        <v>3</v>
      </c>
      <c r="L190" s="152"/>
      <c r="M190" s="153" t="s">
        <v>3</v>
      </c>
      <c r="N190" s="154" t="s">
        <v>48</v>
      </c>
      <c r="O190" s="131">
        <v>0</v>
      </c>
      <c r="P190" s="131">
        <f>O190*H190</f>
        <v>0</v>
      </c>
      <c r="Q190" s="131">
        <v>0</v>
      </c>
      <c r="R190" s="131">
        <f>Q190*H190</f>
        <v>0</v>
      </c>
      <c r="S190" s="131">
        <v>0</v>
      </c>
      <c r="T190" s="132">
        <f>S190*H190</f>
        <v>0</v>
      </c>
      <c r="AR190" s="133" t="s">
        <v>192</v>
      </c>
      <c r="AT190" s="133" t="s">
        <v>191</v>
      </c>
      <c r="AU190" s="133" t="s">
        <v>86</v>
      </c>
      <c r="AY190" s="15" t="s">
        <v>124</v>
      </c>
      <c r="BE190" s="134">
        <f>IF(N190="základní",J190,0)</f>
        <v>0</v>
      </c>
      <c r="BF190" s="134">
        <f>IF(N190="snížená",J190,0)</f>
        <v>0</v>
      </c>
      <c r="BG190" s="134">
        <f>IF(N190="zákl. přenesená",J190,0)</f>
        <v>0</v>
      </c>
      <c r="BH190" s="134">
        <f>IF(N190="sníž. přenesená",J190,0)</f>
        <v>0</v>
      </c>
      <c r="BI190" s="134">
        <f>IF(N190="nulová",J190,0)</f>
        <v>0</v>
      </c>
      <c r="BJ190" s="15" t="s">
        <v>84</v>
      </c>
      <c r="BK190" s="134">
        <f>ROUND(I190*H190,2)</f>
        <v>0</v>
      </c>
      <c r="BL190" s="15" t="s">
        <v>192</v>
      </c>
      <c r="BM190" s="133" t="s">
        <v>280</v>
      </c>
    </row>
    <row r="191" spans="2:65" s="1" customFormat="1" ht="18">
      <c r="B191" s="28"/>
      <c r="D191" s="138" t="s">
        <v>135</v>
      </c>
      <c r="F191" s="139" t="s">
        <v>281</v>
      </c>
      <c r="L191" s="28"/>
      <c r="M191" s="137"/>
      <c r="T191" s="48"/>
      <c r="AT191" s="15" t="s">
        <v>135</v>
      </c>
      <c r="AU191" s="15" t="s">
        <v>86</v>
      </c>
    </row>
    <row r="192" spans="2:65" s="1" customFormat="1" ht="24.25" customHeight="1">
      <c r="B192" s="122"/>
      <c r="C192" s="123">
        <v>51</v>
      </c>
      <c r="D192" s="123" t="s">
        <v>126</v>
      </c>
      <c r="E192" s="124" t="s">
        <v>282</v>
      </c>
      <c r="F192" s="125" t="s">
        <v>283</v>
      </c>
      <c r="G192" s="126" t="s">
        <v>157</v>
      </c>
      <c r="H192" s="127">
        <v>2600</v>
      </c>
      <c r="I192" s="128"/>
      <c r="J192" s="128">
        <f>ROUND(I192*H192,2)</f>
        <v>0</v>
      </c>
      <c r="K192" s="125" t="s">
        <v>130</v>
      </c>
      <c r="L192" s="28"/>
      <c r="M192" s="129" t="s">
        <v>3</v>
      </c>
      <c r="N192" s="130" t="s">
        <v>48</v>
      </c>
      <c r="O192" s="131">
        <v>7.0000000000000007E-2</v>
      </c>
      <c r="P192" s="131">
        <f>O192*H192</f>
        <v>182.00000000000003</v>
      </c>
      <c r="Q192" s="131">
        <v>0</v>
      </c>
      <c r="R192" s="131">
        <f>Q192*H192</f>
        <v>0</v>
      </c>
      <c r="S192" s="131">
        <v>0</v>
      </c>
      <c r="T192" s="132">
        <f>S192*H192</f>
        <v>0</v>
      </c>
      <c r="AR192" s="133" t="s">
        <v>195</v>
      </c>
      <c r="AT192" s="133" t="s">
        <v>126</v>
      </c>
      <c r="AU192" s="133" t="s">
        <v>86</v>
      </c>
      <c r="AY192" s="15" t="s">
        <v>124</v>
      </c>
      <c r="BE192" s="134">
        <f>IF(N192="základní",J192,0)</f>
        <v>0</v>
      </c>
      <c r="BF192" s="134">
        <f>IF(N192="snížená",J192,0)</f>
        <v>0</v>
      </c>
      <c r="BG192" s="134">
        <f>IF(N192="zákl. přenesená",J192,0)</f>
        <v>0</v>
      </c>
      <c r="BH192" s="134">
        <f>IF(N192="sníž. přenesená",J192,0)</f>
        <v>0</v>
      </c>
      <c r="BI192" s="134">
        <f>IF(N192="nulová",J192,0)</f>
        <v>0</v>
      </c>
      <c r="BJ192" s="15" t="s">
        <v>84</v>
      </c>
      <c r="BK192" s="134">
        <f>ROUND(I192*H192,2)</f>
        <v>0</v>
      </c>
      <c r="BL192" s="15" t="s">
        <v>195</v>
      </c>
      <c r="BM192" s="133" t="s">
        <v>284</v>
      </c>
    </row>
    <row r="193" spans="2:65" s="1" customFormat="1">
      <c r="B193" s="28"/>
      <c r="D193" s="135" t="s">
        <v>133</v>
      </c>
      <c r="F193" s="136" t="s">
        <v>285</v>
      </c>
      <c r="L193" s="28"/>
      <c r="M193" s="137"/>
      <c r="T193" s="48"/>
      <c r="AT193" s="15" t="s">
        <v>133</v>
      </c>
      <c r="AU193" s="15" t="s">
        <v>86</v>
      </c>
    </row>
    <row r="194" spans="2:65" s="1" customFormat="1" ht="27">
      <c r="B194" s="28"/>
      <c r="D194" s="138" t="s">
        <v>135</v>
      </c>
      <c r="F194" s="139" t="s">
        <v>286</v>
      </c>
      <c r="L194" s="28"/>
      <c r="M194" s="137"/>
      <c r="T194" s="48"/>
      <c r="AT194" s="15" t="s">
        <v>135</v>
      </c>
      <c r="AU194" s="15" t="s">
        <v>86</v>
      </c>
    </row>
    <row r="195" spans="2:65" s="1" customFormat="1" ht="24.25" customHeight="1">
      <c r="B195" s="122"/>
      <c r="C195" s="123">
        <v>52</v>
      </c>
      <c r="D195" s="123" t="s">
        <v>126</v>
      </c>
      <c r="E195" s="124" t="s">
        <v>287</v>
      </c>
      <c r="F195" s="125" t="s">
        <v>288</v>
      </c>
      <c r="G195" s="126" t="s">
        <v>129</v>
      </c>
      <c r="H195" s="127">
        <v>100</v>
      </c>
      <c r="I195" s="128"/>
      <c r="J195" s="128">
        <f>ROUND(I195*H195,2)</f>
        <v>0</v>
      </c>
      <c r="K195" s="125" t="s">
        <v>130</v>
      </c>
      <c r="L195" s="28"/>
      <c r="M195" s="129" t="s">
        <v>3</v>
      </c>
      <c r="N195" s="130" t="s">
        <v>48</v>
      </c>
      <c r="O195" s="131">
        <v>0.38200000000000001</v>
      </c>
      <c r="P195" s="131">
        <f>O195*H195</f>
        <v>38.200000000000003</v>
      </c>
      <c r="Q195" s="131">
        <v>0</v>
      </c>
      <c r="R195" s="131">
        <f>Q195*H195</f>
        <v>0</v>
      </c>
      <c r="S195" s="131">
        <v>0</v>
      </c>
      <c r="T195" s="132">
        <f>S195*H195</f>
        <v>0</v>
      </c>
      <c r="AR195" s="133" t="s">
        <v>195</v>
      </c>
      <c r="AT195" s="133" t="s">
        <v>126</v>
      </c>
      <c r="AU195" s="133" t="s">
        <v>86</v>
      </c>
      <c r="AY195" s="15" t="s">
        <v>124</v>
      </c>
      <c r="BE195" s="134">
        <f>IF(N195="základní",J195,0)</f>
        <v>0</v>
      </c>
      <c r="BF195" s="134">
        <f>IF(N195="snížená",J195,0)</f>
        <v>0</v>
      </c>
      <c r="BG195" s="134">
        <f>IF(N195="zákl. přenesená",J195,0)</f>
        <v>0</v>
      </c>
      <c r="BH195" s="134">
        <f>IF(N195="sníž. přenesená",J195,0)</f>
        <v>0</v>
      </c>
      <c r="BI195" s="134">
        <f>IF(N195="nulová",J195,0)</f>
        <v>0</v>
      </c>
      <c r="BJ195" s="15" t="s">
        <v>84</v>
      </c>
      <c r="BK195" s="134">
        <f>ROUND(I195*H195,2)</f>
        <v>0</v>
      </c>
      <c r="BL195" s="15" t="s">
        <v>195</v>
      </c>
      <c r="BM195" s="133" t="s">
        <v>289</v>
      </c>
    </row>
    <row r="196" spans="2:65" s="1" customFormat="1">
      <c r="B196" s="28"/>
      <c r="D196" s="135" t="s">
        <v>133</v>
      </c>
      <c r="F196" s="136" t="s">
        <v>290</v>
      </c>
      <c r="L196" s="28"/>
      <c r="M196" s="137"/>
      <c r="T196" s="48"/>
      <c r="AT196" s="15" t="s">
        <v>133</v>
      </c>
      <c r="AU196" s="15" t="s">
        <v>86</v>
      </c>
    </row>
    <row r="197" spans="2:65" s="1" customFormat="1" ht="18">
      <c r="B197" s="28"/>
      <c r="D197" s="138" t="s">
        <v>135</v>
      </c>
      <c r="F197" s="139" t="s">
        <v>291</v>
      </c>
      <c r="L197" s="28"/>
      <c r="M197" s="137"/>
      <c r="T197" s="48"/>
      <c r="AT197" s="15" t="s">
        <v>135</v>
      </c>
      <c r="AU197" s="15" t="s">
        <v>86</v>
      </c>
    </row>
    <row r="198" spans="2:65" s="1" customFormat="1" ht="16.5" customHeight="1">
      <c r="B198" s="122"/>
      <c r="C198" s="146">
        <v>53</v>
      </c>
      <c r="D198" s="146" t="s">
        <v>191</v>
      </c>
      <c r="E198" s="147" t="s">
        <v>292</v>
      </c>
      <c r="F198" s="148" t="s">
        <v>293</v>
      </c>
      <c r="G198" s="149" t="s">
        <v>129</v>
      </c>
      <c r="H198" s="150">
        <v>100</v>
      </c>
      <c r="I198" s="151"/>
      <c r="J198" s="151">
        <f>ROUND(I198*H198,2)</f>
        <v>0</v>
      </c>
      <c r="K198" s="148" t="s">
        <v>3</v>
      </c>
      <c r="L198" s="152"/>
      <c r="M198" s="153" t="s">
        <v>3</v>
      </c>
      <c r="N198" s="154" t="s">
        <v>48</v>
      </c>
      <c r="O198" s="131">
        <v>0</v>
      </c>
      <c r="P198" s="131">
        <f>O198*H198</f>
        <v>0</v>
      </c>
      <c r="Q198" s="131">
        <v>0</v>
      </c>
      <c r="R198" s="131">
        <f>Q198*H198</f>
        <v>0</v>
      </c>
      <c r="S198" s="131">
        <v>0</v>
      </c>
      <c r="T198" s="132">
        <f>S198*H198</f>
        <v>0</v>
      </c>
      <c r="AR198" s="133" t="s">
        <v>192</v>
      </c>
      <c r="AT198" s="133" t="s">
        <v>191</v>
      </c>
      <c r="AU198" s="133" t="s">
        <v>86</v>
      </c>
      <c r="AY198" s="15" t="s">
        <v>124</v>
      </c>
      <c r="BE198" s="134">
        <f>IF(N198="základní",J198,0)</f>
        <v>0</v>
      </c>
      <c r="BF198" s="134">
        <f>IF(N198="snížená",J198,0)</f>
        <v>0</v>
      </c>
      <c r="BG198" s="134">
        <f>IF(N198="zákl. přenesená",J198,0)</f>
        <v>0</v>
      </c>
      <c r="BH198" s="134">
        <f>IF(N198="sníž. přenesená",J198,0)</f>
        <v>0</v>
      </c>
      <c r="BI198" s="134">
        <f>IF(N198="nulová",J198,0)</f>
        <v>0</v>
      </c>
      <c r="BJ198" s="15" t="s">
        <v>84</v>
      </c>
      <c r="BK198" s="134">
        <f>ROUND(I198*H198,2)</f>
        <v>0</v>
      </c>
      <c r="BL198" s="15" t="s">
        <v>192</v>
      </c>
      <c r="BM198" s="133" t="s">
        <v>294</v>
      </c>
    </row>
    <row r="199" spans="2:65" s="1" customFormat="1" ht="18">
      <c r="B199" s="28"/>
      <c r="D199" s="138" t="s">
        <v>135</v>
      </c>
      <c r="F199" s="139" t="s">
        <v>259</v>
      </c>
      <c r="L199" s="28"/>
      <c r="M199" s="137"/>
      <c r="T199" s="48"/>
      <c r="AT199" s="15" t="s">
        <v>135</v>
      </c>
      <c r="AU199" s="15" t="s">
        <v>86</v>
      </c>
    </row>
    <row r="200" spans="2:65" s="1" customFormat="1" ht="24.25" customHeight="1">
      <c r="B200" s="122"/>
      <c r="C200" s="123">
        <v>54</v>
      </c>
      <c r="D200" s="123" t="s">
        <v>126</v>
      </c>
      <c r="E200" s="124" t="s">
        <v>295</v>
      </c>
      <c r="F200" s="125" t="s">
        <v>296</v>
      </c>
      <c r="G200" s="126" t="s">
        <v>129</v>
      </c>
      <c r="H200" s="127">
        <v>2</v>
      </c>
      <c r="I200" s="128"/>
      <c r="J200" s="128">
        <f>ROUND(I200*H200,2)</f>
        <v>0</v>
      </c>
      <c r="K200" s="125" t="s">
        <v>130</v>
      </c>
      <c r="L200" s="28"/>
      <c r="M200" s="129" t="s">
        <v>3</v>
      </c>
      <c r="N200" s="130" t="s">
        <v>48</v>
      </c>
      <c r="O200" s="131">
        <v>4.141</v>
      </c>
      <c r="P200" s="131">
        <f>O200*H200</f>
        <v>8.282</v>
      </c>
      <c r="Q200" s="131">
        <v>0</v>
      </c>
      <c r="R200" s="131">
        <f>Q200*H200</f>
        <v>0</v>
      </c>
      <c r="S200" s="131">
        <v>0</v>
      </c>
      <c r="T200" s="132">
        <f>S200*H200</f>
        <v>0</v>
      </c>
      <c r="AR200" s="133" t="s">
        <v>195</v>
      </c>
      <c r="AT200" s="133" t="s">
        <v>126</v>
      </c>
      <c r="AU200" s="133" t="s">
        <v>86</v>
      </c>
      <c r="AY200" s="15" t="s">
        <v>124</v>
      </c>
      <c r="BE200" s="134">
        <f>IF(N200="základní",J200,0)</f>
        <v>0</v>
      </c>
      <c r="BF200" s="134">
        <f>IF(N200="snížená",J200,0)</f>
        <v>0</v>
      </c>
      <c r="BG200" s="134">
        <f>IF(N200="zákl. přenesená",J200,0)</f>
        <v>0</v>
      </c>
      <c r="BH200" s="134">
        <f>IF(N200="sníž. přenesená",J200,0)</f>
        <v>0</v>
      </c>
      <c r="BI200" s="134">
        <f>IF(N200="nulová",J200,0)</f>
        <v>0</v>
      </c>
      <c r="BJ200" s="15" t="s">
        <v>84</v>
      </c>
      <c r="BK200" s="134">
        <f>ROUND(I200*H200,2)</f>
        <v>0</v>
      </c>
      <c r="BL200" s="15" t="s">
        <v>195</v>
      </c>
      <c r="BM200" s="133" t="s">
        <v>297</v>
      </c>
    </row>
    <row r="201" spans="2:65" s="1" customFormat="1">
      <c r="B201" s="28"/>
      <c r="D201" s="135" t="s">
        <v>133</v>
      </c>
      <c r="F201" s="136" t="s">
        <v>298</v>
      </c>
      <c r="L201" s="28"/>
      <c r="M201" s="137"/>
      <c r="T201" s="48"/>
      <c r="AT201" s="15" t="s">
        <v>133</v>
      </c>
      <c r="AU201" s="15" t="s">
        <v>86</v>
      </c>
    </row>
    <row r="202" spans="2:65" s="1" customFormat="1" ht="18">
      <c r="B202" s="28"/>
      <c r="D202" s="138" t="s">
        <v>135</v>
      </c>
      <c r="F202" s="139" t="s">
        <v>299</v>
      </c>
      <c r="L202" s="28"/>
      <c r="M202" s="137"/>
      <c r="T202" s="48"/>
      <c r="AT202" s="15" t="s">
        <v>135</v>
      </c>
      <c r="AU202" s="15" t="s">
        <v>86</v>
      </c>
    </row>
    <row r="203" spans="2:65" s="1" customFormat="1" ht="16.5" customHeight="1">
      <c r="B203" s="122"/>
      <c r="C203" s="146">
        <v>55</v>
      </c>
      <c r="D203" s="146" t="s">
        <v>191</v>
      </c>
      <c r="E203" s="147" t="s">
        <v>300</v>
      </c>
      <c r="F203" s="148" t="s">
        <v>301</v>
      </c>
      <c r="G203" s="149" t="s">
        <v>129</v>
      </c>
      <c r="H203" s="150">
        <v>2</v>
      </c>
      <c r="I203" s="151"/>
      <c r="J203" s="151">
        <f>ROUND(I203*H203,2)</f>
        <v>0</v>
      </c>
      <c r="K203" s="148" t="s">
        <v>3</v>
      </c>
      <c r="L203" s="152"/>
      <c r="M203" s="153" t="s">
        <v>3</v>
      </c>
      <c r="N203" s="154" t="s">
        <v>48</v>
      </c>
      <c r="O203" s="131">
        <v>0</v>
      </c>
      <c r="P203" s="131">
        <f>O203*H203</f>
        <v>0</v>
      </c>
      <c r="Q203" s="131">
        <v>0</v>
      </c>
      <c r="R203" s="131">
        <f>Q203*H203</f>
        <v>0</v>
      </c>
      <c r="S203" s="131">
        <v>0</v>
      </c>
      <c r="T203" s="132">
        <f>S203*H203</f>
        <v>0</v>
      </c>
      <c r="AR203" s="133" t="s">
        <v>192</v>
      </c>
      <c r="AT203" s="133" t="s">
        <v>191</v>
      </c>
      <c r="AU203" s="133" t="s">
        <v>86</v>
      </c>
      <c r="AY203" s="15" t="s">
        <v>124</v>
      </c>
      <c r="BE203" s="134">
        <f>IF(N203="základní",J203,0)</f>
        <v>0</v>
      </c>
      <c r="BF203" s="134">
        <f>IF(N203="snížená",J203,0)</f>
        <v>0</v>
      </c>
      <c r="BG203" s="134">
        <f>IF(N203="zákl. přenesená",J203,0)</f>
        <v>0</v>
      </c>
      <c r="BH203" s="134">
        <f>IF(N203="sníž. přenesená",J203,0)</f>
        <v>0</v>
      </c>
      <c r="BI203" s="134">
        <f>IF(N203="nulová",J203,0)</f>
        <v>0</v>
      </c>
      <c r="BJ203" s="15" t="s">
        <v>84</v>
      </c>
      <c r="BK203" s="134">
        <f>ROUND(I203*H203,2)</f>
        <v>0</v>
      </c>
      <c r="BL203" s="15" t="s">
        <v>192</v>
      </c>
      <c r="BM203" s="133" t="s">
        <v>302</v>
      </c>
    </row>
    <row r="204" spans="2:65" s="1" customFormat="1" ht="18">
      <c r="B204" s="28"/>
      <c r="D204" s="138" t="s">
        <v>135</v>
      </c>
      <c r="F204" s="139" t="s">
        <v>259</v>
      </c>
      <c r="L204" s="28"/>
      <c r="M204" s="137"/>
      <c r="T204" s="48"/>
      <c r="AT204" s="15" t="s">
        <v>135</v>
      </c>
      <c r="AU204" s="15" t="s">
        <v>86</v>
      </c>
    </row>
    <row r="205" spans="2:65" s="1" customFormat="1" ht="21.75" customHeight="1">
      <c r="B205" s="122"/>
      <c r="C205" s="123">
        <v>56</v>
      </c>
      <c r="D205" s="123" t="s">
        <v>126</v>
      </c>
      <c r="E205" s="124" t="s">
        <v>303</v>
      </c>
      <c r="F205" s="125" t="s">
        <v>304</v>
      </c>
      <c r="G205" s="126" t="s">
        <v>129</v>
      </c>
      <c r="H205" s="127">
        <v>18</v>
      </c>
      <c r="I205" s="128"/>
      <c r="J205" s="128">
        <f>ROUND(I205*H205,2)</f>
        <v>0</v>
      </c>
      <c r="K205" s="125" t="s">
        <v>130</v>
      </c>
      <c r="L205" s="28"/>
      <c r="M205" s="129" t="s">
        <v>3</v>
      </c>
      <c r="N205" s="130" t="s">
        <v>48</v>
      </c>
      <c r="O205" s="131">
        <v>0.127</v>
      </c>
      <c r="P205" s="131">
        <f>O205*H205</f>
        <v>2.286</v>
      </c>
      <c r="Q205" s="131">
        <v>0</v>
      </c>
      <c r="R205" s="131">
        <f>Q205*H205</f>
        <v>0</v>
      </c>
      <c r="S205" s="131">
        <v>0</v>
      </c>
      <c r="T205" s="132">
        <f>S205*H205</f>
        <v>0</v>
      </c>
      <c r="AR205" s="133" t="s">
        <v>195</v>
      </c>
      <c r="AT205" s="133" t="s">
        <v>126</v>
      </c>
      <c r="AU205" s="133" t="s">
        <v>86</v>
      </c>
      <c r="AY205" s="15" t="s">
        <v>124</v>
      </c>
      <c r="BE205" s="134">
        <f>IF(N205="základní",J205,0)</f>
        <v>0</v>
      </c>
      <c r="BF205" s="134">
        <f>IF(N205="snížená",J205,0)</f>
        <v>0</v>
      </c>
      <c r="BG205" s="134">
        <f>IF(N205="zákl. přenesená",J205,0)</f>
        <v>0</v>
      </c>
      <c r="BH205" s="134">
        <f>IF(N205="sníž. přenesená",J205,0)</f>
        <v>0</v>
      </c>
      <c r="BI205" s="134">
        <f>IF(N205="nulová",J205,0)</f>
        <v>0</v>
      </c>
      <c r="BJ205" s="15" t="s">
        <v>84</v>
      </c>
      <c r="BK205" s="134">
        <f>ROUND(I205*H205,2)</f>
        <v>0</v>
      </c>
      <c r="BL205" s="15" t="s">
        <v>195</v>
      </c>
      <c r="BM205" s="133" t="s">
        <v>305</v>
      </c>
    </row>
    <row r="206" spans="2:65" s="1" customFormat="1" ht="27">
      <c r="B206" s="28"/>
      <c r="D206" s="138" t="s">
        <v>135</v>
      </c>
      <c r="F206" s="139" t="s">
        <v>306</v>
      </c>
      <c r="L206" s="28"/>
      <c r="M206" s="137"/>
      <c r="T206" s="48"/>
      <c r="AT206" s="15" t="s">
        <v>135</v>
      </c>
      <c r="AU206" s="15" t="s">
        <v>86</v>
      </c>
    </row>
    <row r="207" spans="2:65" s="1" customFormat="1" ht="16.5" customHeight="1">
      <c r="B207" s="122"/>
      <c r="C207" s="146">
        <v>57</v>
      </c>
      <c r="D207" s="146" t="s">
        <v>191</v>
      </c>
      <c r="E207" s="147" t="s">
        <v>307</v>
      </c>
      <c r="F207" s="148" t="s">
        <v>308</v>
      </c>
      <c r="G207" s="149" t="s">
        <v>129</v>
      </c>
      <c r="H207" s="150">
        <v>18</v>
      </c>
      <c r="I207" s="151"/>
      <c r="J207" s="151">
        <f>ROUND(I207*H207,2)</f>
        <v>0</v>
      </c>
      <c r="K207" s="148" t="s">
        <v>3</v>
      </c>
      <c r="L207" s="152"/>
      <c r="M207" s="153" t="s">
        <v>3</v>
      </c>
      <c r="N207" s="154" t="s">
        <v>48</v>
      </c>
      <c r="O207" s="131">
        <v>0</v>
      </c>
      <c r="P207" s="131">
        <f>O207*H207</f>
        <v>0</v>
      </c>
      <c r="Q207" s="131">
        <v>0</v>
      </c>
      <c r="R207" s="131">
        <f>Q207*H207</f>
        <v>0</v>
      </c>
      <c r="S207" s="131">
        <v>0</v>
      </c>
      <c r="T207" s="132">
        <f>S207*H207</f>
        <v>0</v>
      </c>
      <c r="AR207" s="133" t="s">
        <v>192</v>
      </c>
      <c r="AT207" s="133" t="s">
        <v>191</v>
      </c>
      <c r="AU207" s="133" t="s">
        <v>86</v>
      </c>
      <c r="AY207" s="15" t="s">
        <v>124</v>
      </c>
      <c r="BE207" s="134">
        <f>IF(N207="základní",J207,0)</f>
        <v>0</v>
      </c>
      <c r="BF207" s="134">
        <f>IF(N207="snížená",J207,0)</f>
        <v>0</v>
      </c>
      <c r="BG207" s="134">
        <f>IF(N207="zákl. přenesená",J207,0)</f>
        <v>0</v>
      </c>
      <c r="BH207" s="134">
        <f>IF(N207="sníž. přenesená",J207,0)</f>
        <v>0</v>
      </c>
      <c r="BI207" s="134">
        <f>IF(N207="nulová",J207,0)</f>
        <v>0</v>
      </c>
      <c r="BJ207" s="15" t="s">
        <v>84</v>
      </c>
      <c r="BK207" s="134">
        <f>ROUND(I207*H207,2)</f>
        <v>0</v>
      </c>
      <c r="BL207" s="15" t="s">
        <v>192</v>
      </c>
      <c r="BM207" s="133" t="s">
        <v>309</v>
      </c>
    </row>
    <row r="208" spans="2:65" s="1" customFormat="1" ht="27">
      <c r="B208" s="28"/>
      <c r="D208" s="138" t="s">
        <v>135</v>
      </c>
      <c r="F208" s="139" t="s">
        <v>310</v>
      </c>
      <c r="L208" s="28"/>
      <c r="M208" s="137"/>
      <c r="T208" s="48"/>
      <c r="AT208" s="15" t="s">
        <v>135</v>
      </c>
      <c r="AU208" s="15" t="s">
        <v>86</v>
      </c>
    </row>
    <row r="209" spans="2:65" s="1" customFormat="1" ht="21.65" customHeight="1">
      <c r="B209" s="122"/>
      <c r="C209" s="123">
        <v>58</v>
      </c>
      <c r="D209" s="123" t="s">
        <v>126</v>
      </c>
      <c r="E209" s="124" t="s">
        <v>311</v>
      </c>
      <c r="F209" s="125" t="s">
        <v>801</v>
      </c>
      <c r="G209" s="126" t="s">
        <v>129</v>
      </c>
      <c r="H209" s="127">
        <v>43</v>
      </c>
      <c r="I209" s="128"/>
      <c r="J209" s="128">
        <f>ROUND(I209*H209,2)</f>
        <v>0</v>
      </c>
      <c r="K209" s="125" t="s">
        <v>130</v>
      </c>
      <c r="L209" s="28"/>
      <c r="M209" s="129" t="s">
        <v>3</v>
      </c>
      <c r="N209" s="130" t="s">
        <v>48</v>
      </c>
      <c r="O209" s="131">
        <v>2.5640000000000001</v>
      </c>
      <c r="P209" s="131">
        <f>O209*H209</f>
        <v>110.25200000000001</v>
      </c>
      <c r="Q209" s="131">
        <v>0</v>
      </c>
      <c r="R209" s="131">
        <f>Q209*H209</f>
        <v>0</v>
      </c>
      <c r="S209" s="131">
        <v>0</v>
      </c>
      <c r="T209" s="132">
        <f>S209*H209</f>
        <v>0</v>
      </c>
      <c r="AR209" s="133" t="s">
        <v>195</v>
      </c>
      <c r="AT209" s="133" t="s">
        <v>126</v>
      </c>
      <c r="AU209" s="133" t="s">
        <v>86</v>
      </c>
      <c r="AY209" s="15" t="s">
        <v>124</v>
      </c>
      <c r="BE209" s="134">
        <f>IF(N209="základní",J209,0)</f>
        <v>0</v>
      </c>
      <c r="BF209" s="134">
        <f>IF(N209="snížená",J209,0)</f>
        <v>0</v>
      </c>
      <c r="BG209" s="134">
        <f>IF(N209="zákl. přenesená",J209,0)</f>
        <v>0</v>
      </c>
      <c r="BH209" s="134">
        <f>IF(N209="sníž. přenesená",J209,0)</f>
        <v>0</v>
      </c>
      <c r="BI209" s="134">
        <f>IF(N209="nulová",J209,0)</f>
        <v>0</v>
      </c>
      <c r="BJ209" s="15" t="s">
        <v>84</v>
      </c>
      <c r="BK209" s="134">
        <f>ROUND(I209*H209,2)</f>
        <v>0</v>
      </c>
      <c r="BL209" s="15" t="s">
        <v>195</v>
      </c>
      <c r="BM209" s="133" t="s">
        <v>312</v>
      </c>
    </row>
    <row r="210" spans="2:65" s="1" customFormat="1" ht="18">
      <c r="B210" s="28"/>
      <c r="D210" s="138" t="s">
        <v>135</v>
      </c>
      <c r="F210" s="139" t="s">
        <v>802</v>
      </c>
      <c r="L210" s="28"/>
      <c r="M210" s="137"/>
      <c r="T210" s="48"/>
      <c r="AT210" s="15" t="s">
        <v>135</v>
      </c>
      <c r="AU210" s="15" t="s">
        <v>86</v>
      </c>
    </row>
    <row r="211" spans="2:65" s="1" customFormat="1" ht="27" customHeight="1">
      <c r="B211" s="122"/>
      <c r="C211" s="123">
        <v>59</v>
      </c>
      <c r="D211" s="123" t="s">
        <v>126</v>
      </c>
      <c r="E211" s="124" t="s">
        <v>313</v>
      </c>
      <c r="F211" s="125" t="s">
        <v>803</v>
      </c>
      <c r="G211" s="126" t="s">
        <v>129</v>
      </c>
      <c r="H211" s="127">
        <v>43</v>
      </c>
      <c r="I211" s="128"/>
      <c r="J211" s="128">
        <f>ROUND(I211*H211,2)</f>
        <v>0</v>
      </c>
      <c r="K211" s="125" t="s">
        <v>3</v>
      </c>
      <c r="L211" s="28"/>
      <c r="M211" s="129" t="s">
        <v>3</v>
      </c>
      <c r="N211" s="130" t="s">
        <v>48</v>
      </c>
      <c r="O211" s="131">
        <v>0</v>
      </c>
      <c r="P211" s="131">
        <f>O211*H211</f>
        <v>0</v>
      </c>
      <c r="Q211" s="131">
        <v>0</v>
      </c>
      <c r="R211" s="131">
        <f>Q211*H211</f>
        <v>0</v>
      </c>
      <c r="S211" s="131">
        <v>0</v>
      </c>
      <c r="T211" s="132">
        <f>S211*H211</f>
        <v>0</v>
      </c>
      <c r="AR211" s="133" t="s">
        <v>195</v>
      </c>
      <c r="AT211" s="133" t="s">
        <v>126</v>
      </c>
      <c r="AU211" s="133" t="s">
        <v>86</v>
      </c>
      <c r="AY211" s="15" t="s">
        <v>124</v>
      </c>
      <c r="BE211" s="134">
        <f>IF(N211="základní",J211,0)</f>
        <v>0</v>
      </c>
      <c r="BF211" s="134">
        <f>IF(N211="snížená",J211,0)</f>
        <v>0</v>
      </c>
      <c r="BG211" s="134">
        <f>IF(N211="zákl. přenesená",J211,0)</f>
        <v>0</v>
      </c>
      <c r="BH211" s="134">
        <f>IF(N211="sníž. přenesená",J211,0)</f>
        <v>0</v>
      </c>
      <c r="BI211" s="134">
        <f>IF(N211="nulová",J211,0)</f>
        <v>0</v>
      </c>
      <c r="BJ211" s="15" t="s">
        <v>84</v>
      </c>
      <c r="BK211" s="134">
        <f>ROUND(I211*H211,2)</f>
        <v>0</v>
      </c>
      <c r="BL211" s="15" t="s">
        <v>195</v>
      </c>
      <c r="BM211" s="133" t="s">
        <v>315</v>
      </c>
    </row>
    <row r="212" spans="2:65" s="1" customFormat="1" ht="16.5" customHeight="1">
      <c r="B212" s="122"/>
      <c r="C212" s="146">
        <v>60</v>
      </c>
      <c r="D212" s="146" t="s">
        <v>191</v>
      </c>
      <c r="E212" s="147" t="s">
        <v>316</v>
      </c>
      <c r="F212" s="148" t="s">
        <v>317</v>
      </c>
      <c r="G212" s="149" t="s">
        <v>129</v>
      </c>
      <c r="H212" s="150">
        <v>56</v>
      </c>
      <c r="I212" s="151"/>
      <c r="J212" s="151">
        <f>ROUND(I212*H212,2)</f>
        <v>0</v>
      </c>
      <c r="K212" s="148" t="s">
        <v>3</v>
      </c>
      <c r="L212" s="152"/>
      <c r="M212" s="153" t="s">
        <v>3</v>
      </c>
      <c r="N212" s="154" t="s">
        <v>48</v>
      </c>
      <c r="O212" s="131">
        <v>0</v>
      </c>
      <c r="P212" s="131">
        <f>O212*H212</f>
        <v>0</v>
      </c>
      <c r="Q212" s="131">
        <v>0</v>
      </c>
      <c r="R212" s="131">
        <f>Q212*H212</f>
        <v>0</v>
      </c>
      <c r="S212" s="131">
        <v>0</v>
      </c>
      <c r="T212" s="132">
        <f>S212*H212</f>
        <v>0</v>
      </c>
      <c r="AR212" s="133" t="s">
        <v>318</v>
      </c>
      <c r="AT212" s="133" t="s">
        <v>191</v>
      </c>
      <c r="AU212" s="133" t="s">
        <v>86</v>
      </c>
      <c r="AY212" s="15" t="s">
        <v>124</v>
      </c>
      <c r="BE212" s="134">
        <f>IF(N212="základní",J212,0)</f>
        <v>0</v>
      </c>
      <c r="BF212" s="134">
        <f>IF(N212="snížená",J212,0)</f>
        <v>0</v>
      </c>
      <c r="BG212" s="134">
        <f>IF(N212="zákl. přenesená",J212,0)</f>
        <v>0</v>
      </c>
      <c r="BH212" s="134">
        <f>IF(N212="sníž. přenesená",J212,0)</f>
        <v>0</v>
      </c>
      <c r="BI212" s="134">
        <f>IF(N212="nulová",J212,0)</f>
        <v>0</v>
      </c>
      <c r="BJ212" s="15" t="s">
        <v>84</v>
      </c>
      <c r="BK212" s="134">
        <f>ROUND(I212*H212,2)</f>
        <v>0</v>
      </c>
      <c r="BL212" s="15" t="s">
        <v>195</v>
      </c>
      <c r="BM212" s="133" t="s">
        <v>319</v>
      </c>
    </row>
    <row r="213" spans="2:65" s="1" customFormat="1" ht="18">
      <c r="B213" s="28"/>
      <c r="D213" s="138" t="s">
        <v>135</v>
      </c>
      <c r="F213" s="139" t="s">
        <v>259</v>
      </c>
      <c r="L213" s="28"/>
      <c r="M213" s="137"/>
      <c r="T213" s="48"/>
      <c r="AT213" s="15" t="s">
        <v>135</v>
      </c>
      <c r="AU213" s="15" t="s">
        <v>86</v>
      </c>
    </row>
    <row r="214" spans="2:65" s="1" customFormat="1" ht="16.5" customHeight="1">
      <c r="B214" s="122"/>
      <c r="C214" s="146">
        <v>61</v>
      </c>
      <c r="D214" s="146" t="s">
        <v>191</v>
      </c>
      <c r="E214" s="147" t="s">
        <v>320</v>
      </c>
      <c r="F214" s="148" t="s">
        <v>321</v>
      </c>
      <c r="G214" s="149" t="s">
        <v>129</v>
      </c>
      <c r="H214" s="150">
        <v>56</v>
      </c>
      <c r="I214" s="151"/>
      <c r="J214" s="151">
        <f>ROUND(I214*H214,2)</f>
        <v>0</v>
      </c>
      <c r="K214" s="148" t="s">
        <v>3</v>
      </c>
      <c r="L214" s="152"/>
      <c r="M214" s="153" t="s">
        <v>3</v>
      </c>
      <c r="N214" s="154" t="s">
        <v>48</v>
      </c>
      <c r="O214" s="131">
        <v>0</v>
      </c>
      <c r="P214" s="131">
        <f>O214*H214</f>
        <v>0</v>
      </c>
      <c r="Q214" s="131">
        <v>0</v>
      </c>
      <c r="R214" s="131">
        <f>Q214*H214</f>
        <v>0</v>
      </c>
      <c r="S214" s="131">
        <v>0</v>
      </c>
      <c r="T214" s="132">
        <f>S214*H214</f>
        <v>0</v>
      </c>
      <c r="AR214" s="133" t="s">
        <v>318</v>
      </c>
      <c r="AT214" s="133" t="s">
        <v>191</v>
      </c>
      <c r="AU214" s="133" t="s">
        <v>86</v>
      </c>
      <c r="AY214" s="15" t="s">
        <v>124</v>
      </c>
      <c r="BE214" s="134">
        <f>IF(N214="základní",J214,0)</f>
        <v>0</v>
      </c>
      <c r="BF214" s="134">
        <f>IF(N214="snížená",J214,0)</f>
        <v>0</v>
      </c>
      <c r="BG214" s="134">
        <f>IF(N214="zákl. přenesená",J214,0)</f>
        <v>0</v>
      </c>
      <c r="BH214" s="134">
        <f>IF(N214="sníž. přenesená",J214,0)</f>
        <v>0</v>
      </c>
      <c r="BI214" s="134">
        <f>IF(N214="nulová",J214,0)</f>
        <v>0</v>
      </c>
      <c r="BJ214" s="15" t="s">
        <v>84</v>
      </c>
      <c r="BK214" s="134">
        <f>ROUND(I214*H214,2)</f>
        <v>0</v>
      </c>
      <c r="BL214" s="15" t="s">
        <v>195</v>
      </c>
      <c r="BM214" s="133" t="s">
        <v>322</v>
      </c>
    </row>
    <row r="215" spans="2:65" s="1" customFormat="1" ht="18">
      <c r="B215" s="28"/>
      <c r="D215" s="138" t="s">
        <v>135</v>
      </c>
      <c r="F215" s="139" t="s">
        <v>259</v>
      </c>
      <c r="L215" s="28"/>
      <c r="M215" s="137"/>
      <c r="T215" s="48"/>
      <c r="AT215" s="15" t="s">
        <v>135</v>
      </c>
      <c r="AU215" s="15" t="s">
        <v>86</v>
      </c>
    </row>
    <row r="216" spans="2:65" s="1" customFormat="1" ht="16.5" customHeight="1">
      <c r="B216" s="122"/>
      <c r="C216" s="146">
        <v>62</v>
      </c>
      <c r="D216" s="146" t="s">
        <v>191</v>
      </c>
      <c r="E216" s="147" t="s">
        <v>323</v>
      </c>
      <c r="F216" s="148" t="s">
        <v>324</v>
      </c>
      <c r="G216" s="149" t="s">
        <v>129</v>
      </c>
      <c r="H216" s="150">
        <v>56</v>
      </c>
      <c r="I216" s="151"/>
      <c r="J216" s="151">
        <f>ROUND(I216*H216,2)</f>
        <v>0</v>
      </c>
      <c r="K216" s="148" t="s">
        <v>3</v>
      </c>
      <c r="L216" s="152"/>
      <c r="M216" s="153" t="s">
        <v>3</v>
      </c>
      <c r="N216" s="154" t="s">
        <v>48</v>
      </c>
      <c r="O216" s="131">
        <v>0</v>
      </c>
      <c r="P216" s="131">
        <f>O216*H216</f>
        <v>0</v>
      </c>
      <c r="Q216" s="131">
        <v>0</v>
      </c>
      <c r="R216" s="131">
        <f>Q216*H216</f>
        <v>0</v>
      </c>
      <c r="S216" s="131">
        <v>0</v>
      </c>
      <c r="T216" s="132">
        <f>S216*H216</f>
        <v>0</v>
      </c>
      <c r="AR216" s="133" t="s">
        <v>192</v>
      </c>
      <c r="AT216" s="133" t="s">
        <v>191</v>
      </c>
      <c r="AU216" s="133" t="s">
        <v>86</v>
      </c>
      <c r="AY216" s="15" t="s">
        <v>124</v>
      </c>
      <c r="BE216" s="134">
        <f>IF(N216="základní",J216,0)</f>
        <v>0</v>
      </c>
      <c r="BF216" s="134">
        <f>IF(N216="snížená",J216,0)</f>
        <v>0</v>
      </c>
      <c r="BG216" s="134">
        <f>IF(N216="zákl. přenesená",J216,0)</f>
        <v>0</v>
      </c>
      <c r="BH216" s="134">
        <f>IF(N216="sníž. přenesená",J216,0)</f>
        <v>0</v>
      </c>
      <c r="BI216" s="134">
        <f>IF(N216="nulová",J216,0)</f>
        <v>0</v>
      </c>
      <c r="BJ216" s="15" t="s">
        <v>84</v>
      </c>
      <c r="BK216" s="134">
        <f>ROUND(I216*H216,2)</f>
        <v>0</v>
      </c>
      <c r="BL216" s="15" t="s">
        <v>192</v>
      </c>
      <c r="BM216" s="133" t="s">
        <v>325</v>
      </c>
    </row>
    <row r="217" spans="2:65" s="1" customFormat="1" ht="18">
      <c r="B217" s="28"/>
      <c r="D217" s="138" t="s">
        <v>135</v>
      </c>
      <c r="F217" s="139" t="s">
        <v>326</v>
      </c>
      <c r="L217" s="28"/>
      <c r="M217" s="137"/>
      <c r="T217" s="48"/>
      <c r="AT217" s="15" t="s">
        <v>135</v>
      </c>
      <c r="AU217" s="15" t="s">
        <v>86</v>
      </c>
    </row>
    <row r="218" spans="2:65" s="1" customFormat="1" ht="17.5" customHeight="1">
      <c r="B218" s="122"/>
      <c r="C218" s="123">
        <v>63</v>
      </c>
      <c r="D218" s="123" t="s">
        <v>126</v>
      </c>
      <c r="E218" s="124" t="s">
        <v>327</v>
      </c>
      <c r="F218" s="125" t="s">
        <v>314</v>
      </c>
      <c r="G218" s="126" t="s">
        <v>157</v>
      </c>
      <c r="H218" s="127">
        <v>56</v>
      </c>
      <c r="I218" s="128"/>
      <c r="J218" s="128">
        <f>ROUND(I218*H218,2)</f>
        <v>0</v>
      </c>
      <c r="K218" s="125" t="s">
        <v>130</v>
      </c>
      <c r="L218" s="28"/>
      <c r="M218" s="129" t="s">
        <v>3</v>
      </c>
      <c r="N218" s="130" t="s">
        <v>48</v>
      </c>
      <c r="O218" s="131">
        <v>0.17899999999999999</v>
      </c>
      <c r="P218" s="131">
        <f>O218*H218</f>
        <v>10.023999999999999</v>
      </c>
      <c r="Q218" s="131">
        <v>0</v>
      </c>
      <c r="R218" s="131">
        <f>Q218*H218</f>
        <v>0</v>
      </c>
      <c r="S218" s="131">
        <v>0</v>
      </c>
      <c r="T218" s="132">
        <f>S218*H218</f>
        <v>0</v>
      </c>
      <c r="AR218" s="133" t="s">
        <v>195</v>
      </c>
      <c r="AT218" s="133" t="s">
        <v>126</v>
      </c>
      <c r="AU218" s="133" t="s">
        <v>86</v>
      </c>
      <c r="AY218" s="15" t="s">
        <v>124</v>
      </c>
      <c r="BE218" s="134">
        <f>IF(N218="základní",J218,0)</f>
        <v>0</v>
      </c>
      <c r="BF218" s="134">
        <f>IF(N218="snížená",J218,0)</f>
        <v>0</v>
      </c>
      <c r="BG218" s="134">
        <f>IF(N218="zákl. přenesená",J218,0)</f>
        <v>0</v>
      </c>
      <c r="BH218" s="134">
        <f>IF(N218="sníž. přenesená",J218,0)</f>
        <v>0</v>
      </c>
      <c r="BI218" s="134">
        <f>IF(N218="nulová",J218,0)</f>
        <v>0</v>
      </c>
      <c r="BJ218" s="15" t="s">
        <v>84</v>
      </c>
      <c r="BK218" s="134">
        <f>ROUND(I218*H218,2)</f>
        <v>0</v>
      </c>
      <c r="BL218" s="15" t="s">
        <v>195</v>
      </c>
      <c r="BM218" s="133" t="s">
        <v>328</v>
      </c>
    </row>
    <row r="219" spans="2:65" s="1" customFormat="1" ht="24.25" customHeight="1">
      <c r="B219" s="122"/>
      <c r="C219" s="123">
        <v>64</v>
      </c>
      <c r="D219" s="123" t="s">
        <v>126</v>
      </c>
      <c r="E219" s="124" t="s">
        <v>329</v>
      </c>
      <c r="F219" s="125" t="s">
        <v>330</v>
      </c>
      <c r="G219" s="126" t="s">
        <v>157</v>
      </c>
      <c r="H219" s="127">
        <v>1400</v>
      </c>
      <c r="I219" s="128"/>
      <c r="J219" s="128">
        <f>ROUND(I219*H219,2)</f>
        <v>0</v>
      </c>
      <c r="K219" s="125" t="s">
        <v>130</v>
      </c>
      <c r="L219" s="28"/>
      <c r="M219" s="129" t="s">
        <v>3</v>
      </c>
      <c r="N219" s="130" t="s">
        <v>48</v>
      </c>
      <c r="O219" s="131">
        <v>0.123</v>
      </c>
      <c r="P219" s="131">
        <f>O219*H219</f>
        <v>172.2</v>
      </c>
      <c r="Q219" s="131">
        <v>0</v>
      </c>
      <c r="R219" s="131">
        <f>Q219*H219</f>
        <v>0</v>
      </c>
      <c r="S219" s="131">
        <v>0</v>
      </c>
      <c r="T219" s="132">
        <f>S219*H219</f>
        <v>0</v>
      </c>
      <c r="AR219" s="133" t="s">
        <v>195</v>
      </c>
      <c r="AT219" s="133" t="s">
        <v>126</v>
      </c>
      <c r="AU219" s="133" t="s">
        <v>86</v>
      </c>
      <c r="AY219" s="15" t="s">
        <v>124</v>
      </c>
      <c r="BE219" s="134">
        <f>IF(N219="základní",J219,0)</f>
        <v>0</v>
      </c>
      <c r="BF219" s="134">
        <f>IF(N219="snížená",J219,0)</f>
        <v>0</v>
      </c>
      <c r="BG219" s="134">
        <f>IF(N219="zákl. přenesená",J219,0)</f>
        <v>0</v>
      </c>
      <c r="BH219" s="134">
        <f>IF(N219="sníž. přenesená",J219,0)</f>
        <v>0</v>
      </c>
      <c r="BI219" s="134">
        <f>IF(N219="nulová",J219,0)</f>
        <v>0</v>
      </c>
      <c r="BJ219" s="15" t="s">
        <v>84</v>
      </c>
      <c r="BK219" s="134">
        <f>ROUND(I219*H219,2)</f>
        <v>0</v>
      </c>
      <c r="BL219" s="15" t="s">
        <v>195</v>
      </c>
      <c r="BM219" s="133" t="s">
        <v>331</v>
      </c>
    </row>
    <row r="220" spans="2:65" s="1" customFormat="1">
      <c r="B220" s="28"/>
      <c r="D220" s="135" t="s">
        <v>133</v>
      </c>
      <c r="F220" s="136" t="s">
        <v>332</v>
      </c>
      <c r="L220" s="28"/>
      <c r="M220" s="137"/>
      <c r="T220" s="48"/>
      <c r="AT220" s="15" t="s">
        <v>133</v>
      </c>
      <c r="AU220" s="15" t="s">
        <v>86</v>
      </c>
    </row>
    <row r="221" spans="2:65" s="1" customFormat="1" ht="18">
      <c r="B221" s="28"/>
      <c r="D221" s="138" t="s">
        <v>135</v>
      </c>
      <c r="F221" s="139" t="s">
        <v>333</v>
      </c>
      <c r="L221" s="28"/>
      <c r="M221" s="137"/>
      <c r="T221" s="48"/>
      <c r="AT221" s="15" t="s">
        <v>135</v>
      </c>
      <c r="AU221" s="15" t="s">
        <v>86</v>
      </c>
    </row>
    <row r="222" spans="2:65" s="1" customFormat="1" ht="16.5" customHeight="1">
      <c r="B222" s="122"/>
      <c r="C222" s="146">
        <v>65</v>
      </c>
      <c r="D222" s="146" t="s">
        <v>191</v>
      </c>
      <c r="E222" s="147" t="s">
        <v>334</v>
      </c>
      <c r="F222" s="148" t="s">
        <v>335</v>
      </c>
      <c r="G222" s="149" t="s">
        <v>336</v>
      </c>
      <c r="H222" s="150">
        <v>1400</v>
      </c>
      <c r="I222" s="151"/>
      <c r="J222" s="151">
        <f>ROUND(I222*H222,2)</f>
        <v>0</v>
      </c>
      <c r="K222" s="148" t="s">
        <v>3</v>
      </c>
      <c r="L222" s="152"/>
      <c r="M222" s="153" t="s">
        <v>3</v>
      </c>
      <c r="N222" s="154" t="s">
        <v>48</v>
      </c>
      <c r="O222" s="131">
        <v>0</v>
      </c>
      <c r="P222" s="131">
        <f>O222*H222</f>
        <v>0</v>
      </c>
      <c r="Q222" s="131">
        <v>0</v>
      </c>
      <c r="R222" s="131">
        <f>Q222*H222</f>
        <v>0</v>
      </c>
      <c r="S222" s="131">
        <v>0</v>
      </c>
      <c r="T222" s="132">
        <f>S222*H222</f>
        <v>0</v>
      </c>
      <c r="AR222" s="133" t="s">
        <v>192</v>
      </c>
      <c r="AT222" s="133" t="s">
        <v>191</v>
      </c>
      <c r="AU222" s="133" t="s">
        <v>86</v>
      </c>
      <c r="AY222" s="15" t="s">
        <v>124</v>
      </c>
      <c r="BE222" s="134">
        <f>IF(N222="základní",J222,0)</f>
        <v>0</v>
      </c>
      <c r="BF222" s="134">
        <f>IF(N222="snížená",J222,0)</f>
        <v>0</v>
      </c>
      <c r="BG222" s="134">
        <f>IF(N222="zákl. přenesená",J222,0)</f>
        <v>0</v>
      </c>
      <c r="BH222" s="134">
        <f>IF(N222="sníž. přenesená",J222,0)</f>
        <v>0</v>
      </c>
      <c r="BI222" s="134">
        <f>IF(N222="nulová",J222,0)</f>
        <v>0</v>
      </c>
      <c r="BJ222" s="15" t="s">
        <v>84</v>
      </c>
      <c r="BK222" s="134">
        <f>ROUND(I222*H222,2)</f>
        <v>0</v>
      </c>
      <c r="BL222" s="15" t="s">
        <v>192</v>
      </c>
      <c r="BM222" s="133" t="s">
        <v>337</v>
      </c>
    </row>
    <row r="223" spans="2:65" s="1" customFormat="1" ht="18.649999999999999" customHeight="1">
      <c r="B223" s="28"/>
      <c r="D223" s="138" t="s">
        <v>135</v>
      </c>
      <c r="F223" s="139" t="s">
        <v>338</v>
      </c>
      <c r="L223" s="28"/>
      <c r="M223" s="137"/>
      <c r="T223" s="48"/>
      <c r="AT223" s="15" t="s">
        <v>135</v>
      </c>
      <c r="AU223" s="15" t="s">
        <v>86</v>
      </c>
    </row>
    <row r="224" spans="2:65" s="1" customFormat="1" ht="24.25" customHeight="1">
      <c r="B224" s="122"/>
      <c r="C224" s="146">
        <v>66</v>
      </c>
      <c r="D224" s="146" t="s">
        <v>191</v>
      </c>
      <c r="E224" s="147" t="s">
        <v>339</v>
      </c>
      <c r="F224" s="148" t="s">
        <v>340</v>
      </c>
      <c r="G224" s="149" t="s">
        <v>129</v>
      </c>
      <c r="H224" s="150">
        <v>50</v>
      </c>
      <c r="I224" s="151"/>
      <c r="J224" s="151">
        <f>ROUND(I224*H224,2)</f>
        <v>0</v>
      </c>
      <c r="K224" s="148" t="s">
        <v>3</v>
      </c>
      <c r="L224" s="152"/>
      <c r="M224" s="153" t="s">
        <v>3</v>
      </c>
      <c r="N224" s="154" t="s">
        <v>48</v>
      </c>
      <c r="O224" s="131">
        <v>0</v>
      </c>
      <c r="P224" s="131">
        <f>O224*H224</f>
        <v>0</v>
      </c>
      <c r="Q224" s="131">
        <v>0</v>
      </c>
      <c r="R224" s="131">
        <f>Q224*H224</f>
        <v>0</v>
      </c>
      <c r="S224" s="131">
        <v>0</v>
      </c>
      <c r="T224" s="132">
        <f>S224*H224</f>
        <v>0</v>
      </c>
      <c r="AR224" s="133" t="s">
        <v>192</v>
      </c>
      <c r="AT224" s="133" t="s">
        <v>191</v>
      </c>
      <c r="AU224" s="133" t="s">
        <v>86</v>
      </c>
      <c r="AY224" s="15" t="s">
        <v>124</v>
      </c>
      <c r="BE224" s="134">
        <f>IF(N224="základní",J224,0)</f>
        <v>0</v>
      </c>
      <c r="BF224" s="134">
        <f>IF(N224="snížená",J224,0)</f>
        <v>0</v>
      </c>
      <c r="BG224" s="134">
        <f>IF(N224="zákl. přenesená",J224,0)</f>
        <v>0</v>
      </c>
      <c r="BH224" s="134">
        <f>IF(N224="sníž. přenesená",J224,0)</f>
        <v>0</v>
      </c>
      <c r="BI224" s="134">
        <f>IF(N224="nulová",J224,0)</f>
        <v>0</v>
      </c>
      <c r="BJ224" s="15" t="s">
        <v>84</v>
      </c>
      <c r="BK224" s="134">
        <f>ROUND(I224*H224,2)</f>
        <v>0</v>
      </c>
      <c r="BL224" s="15" t="s">
        <v>192</v>
      </c>
      <c r="BM224" s="133" t="s">
        <v>341</v>
      </c>
    </row>
    <row r="225" spans="2:65" s="1" customFormat="1" ht="18">
      <c r="B225" s="28"/>
      <c r="D225" s="138" t="s">
        <v>135</v>
      </c>
      <c r="F225" s="139" t="s">
        <v>259</v>
      </c>
      <c r="L225" s="28"/>
      <c r="M225" s="137"/>
      <c r="T225" s="48"/>
      <c r="AT225" s="15" t="s">
        <v>135</v>
      </c>
      <c r="AU225" s="15" t="s">
        <v>86</v>
      </c>
    </row>
    <row r="226" spans="2:65" s="1" customFormat="1" ht="16.5" customHeight="1">
      <c r="B226" s="122"/>
      <c r="C226" s="123">
        <v>67</v>
      </c>
      <c r="D226" s="123" t="s">
        <v>126</v>
      </c>
      <c r="E226" s="124" t="s">
        <v>342</v>
      </c>
      <c r="F226" s="125" t="s">
        <v>343</v>
      </c>
      <c r="G226" s="126" t="s">
        <v>129</v>
      </c>
      <c r="H226" s="127">
        <v>28</v>
      </c>
      <c r="I226" s="128"/>
      <c r="J226" s="128">
        <f>ROUND(I226*H226,2)</f>
        <v>0</v>
      </c>
      <c r="K226" s="125" t="s">
        <v>130</v>
      </c>
      <c r="L226" s="28"/>
      <c r="M226" s="129" t="s">
        <v>3</v>
      </c>
      <c r="N226" s="130" t="s">
        <v>48</v>
      </c>
      <c r="O226" s="131">
        <v>0.252</v>
      </c>
      <c r="P226" s="131">
        <f>O226*H226</f>
        <v>7.056</v>
      </c>
      <c r="Q226" s="131">
        <v>0</v>
      </c>
      <c r="R226" s="131">
        <f>Q226*H226</f>
        <v>0</v>
      </c>
      <c r="S226" s="131">
        <v>0</v>
      </c>
      <c r="T226" s="132">
        <f>S226*H226</f>
        <v>0</v>
      </c>
      <c r="AR226" s="133" t="s">
        <v>195</v>
      </c>
      <c r="AT226" s="133" t="s">
        <v>126</v>
      </c>
      <c r="AU226" s="133" t="s">
        <v>86</v>
      </c>
      <c r="AY226" s="15" t="s">
        <v>124</v>
      </c>
      <c r="BE226" s="134">
        <f>IF(N226="základní",J226,0)</f>
        <v>0</v>
      </c>
      <c r="BF226" s="134">
        <f>IF(N226="snížená",J226,0)</f>
        <v>0</v>
      </c>
      <c r="BG226" s="134">
        <f>IF(N226="zákl. přenesená",J226,0)</f>
        <v>0</v>
      </c>
      <c r="BH226" s="134">
        <f>IF(N226="sníž. přenesená",J226,0)</f>
        <v>0</v>
      </c>
      <c r="BI226" s="134">
        <f>IF(N226="nulová",J226,0)</f>
        <v>0</v>
      </c>
      <c r="BJ226" s="15" t="s">
        <v>84</v>
      </c>
      <c r="BK226" s="134">
        <f>ROUND(I226*H226,2)</f>
        <v>0</v>
      </c>
      <c r="BL226" s="15" t="s">
        <v>195</v>
      </c>
      <c r="BM226" s="133" t="s">
        <v>344</v>
      </c>
    </row>
    <row r="227" spans="2:65" s="1" customFormat="1">
      <c r="B227" s="28"/>
      <c r="D227" s="135" t="s">
        <v>133</v>
      </c>
      <c r="F227" s="136" t="s">
        <v>345</v>
      </c>
      <c r="L227" s="28"/>
      <c r="M227" s="137"/>
      <c r="T227" s="48"/>
      <c r="AT227" s="15" t="s">
        <v>133</v>
      </c>
      <c r="AU227" s="15" t="s">
        <v>86</v>
      </c>
    </row>
    <row r="228" spans="2:65" s="1" customFormat="1" ht="27">
      <c r="B228" s="28"/>
      <c r="D228" s="138" t="s">
        <v>135</v>
      </c>
      <c r="F228" s="139" t="s">
        <v>346</v>
      </c>
      <c r="L228" s="28"/>
      <c r="M228" s="137"/>
      <c r="T228" s="48"/>
      <c r="AT228" s="15" t="s">
        <v>135</v>
      </c>
      <c r="AU228" s="15" t="s">
        <v>86</v>
      </c>
    </row>
    <row r="229" spans="2:65" s="1" customFormat="1" ht="16.5" customHeight="1">
      <c r="B229" s="122"/>
      <c r="C229" s="146">
        <v>68</v>
      </c>
      <c r="D229" s="146" t="s">
        <v>191</v>
      </c>
      <c r="E229" s="147" t="s">
        <v>347</v>
      </c>
      <c r="F229" s="148" t="s">
        <v>348</v>
      </c>
      <c r="G229" s="149" t="s">
        <v>129</v>
      </c>
      <c r="H229" s="150">
        <v>28</v>
      </c>
      <c r="I229" s="151"/>
      <c r="J229" s="151">
        <f>ROUND(I229*H229,2)</f>
        <v>0</v>
      </c>
      <c r="K229" s="148" t="s">
        <v>3</v>
      </c>
      <c r="L229" s="152"/>
      <c r="M229" s="153" t="s">
        <v>3</v>
      </c>
      <c r="N229" s="154" t="s">
        <v>48</v>
      </c>
      <c r="O229" s="131">
        <v>0</v>
      </c>
      <c r="P229" s="131">
        <f>O229*H229</f>
        <v>0</v>
      </c>
      <c r="Q229" s="131">
        <v>0</v>
      </c>
      <c r="R229" s="131">
        <f>Q229*H229</f>
        <v>0</v>
      </c>
      <c r="S229" s="131">
        <v>0</v>
      </c>
      <c r="T229" s="132">
        <f>S229*H229</f>
        <v>0</v>
      </c>
      <c r="AR229" s="133" t="s">
        <v>192</v>
      </c>
      <c r="AT229" s="133" t="s">
        <v>191</v>
      </c>
      <c r="AU229" s="133" t="s">
        <v>86</v>
      </c>
      <c r="AY229" s="15" t="s">
        <v>124</v>
      </c>
      <c r="BE229" s="134">
        <f>IF(N229="základní",J229,0)</f>
        <v>0</v>
      </c>
      <c r="BF229" s="134">
        <f>IF(N229="snížená",J229,0)</f>
        <v>0</v>
      </c>
      <c r="BG229" s="134">
        <f>IF(N229="zákl. přenesená",J229,0)</f>
        <v>0</v>
      </c>
      <c r="BH229" s="134">
        <f>IF(N229="sníž. přenesená",J229,0)</f>
        <v>0</v>
      </c>
      <c r="BI229" s="134">
        <f>IF(N229="nulová",J229,0)</f>
        <v>0</v>
      </c>
      <c r="BJ229" s="15" t="s">
        <v>84</v>
      </c>
      <c r="BK229" s="134">
        <f>ROUND(I229*H229,2)</f>
        <v>0</v>
      </c>
      <c r="BL229" s="15" t="s">
        <v>192</v>
      </c>
      <c r="BM229" s="133" t="s">
        <v>349</v>
      </c>
    </row>
    <row r="230" spans="2:65" s="1" customFormat="1" ht="18">
      <c r="B230" s="28"/>
      <c r="D230" s="138" t="s">
        <v>135</v>
      </c>
      <c r="F230" s="139" t="s">
        <v>259</v>
      </c>
      <c r="L230" s="28"/>
      <c r="M230" s="137"/>
      <c r="T230" s="48"/>
      <c r="AT230" s="15" t="s">
        <v>135</v>
      </c>
      <c r="AU230" s="15" t="s">
        <v>86</v>
      </c>
    </row>
    <row r="231" spans="2:65" s="1" customFormat="1" ht="21.75" customHeight="1">
      <c r="B231" s="122"/>
      <c r="C231" s="123">
        <v>69</v>
      </c>
      <c r="D231" s="123" t="s">
        <v>126</v>
      </c>
      <c r="E231" s="124" t="s">
        <v>350</v>
      </c>
      <c r="F231" s="125" t="s">
        <v>351</v>
      </c>
      <c r="G231" s="126" t="s">
        <v>129</v>
      </c>
      <c r="H231" s="127">
        <v>28</v>
      </c>
      <c r="I231" s="128"/>
      <c r="J231" s="128">
        <f>ROUND(I231*H231,2)</f>
        <v>0</v>
      </c>
      <c r="K231" s="125" t="s">
        <v>3</v>
      </c>
      <c r="L231" s="28"/>
      <c r="M231" s="129" t="s">
        <v>3</v>
      </c>
      <c r="N231" s="130" t="s">
        <v>48</v>
      </c>
      <c r="O231" s="131">
        <v>0</v>
      </c>
      <c r="P231" s="131">
        <f>O231*H231</f>
        <v>0</v>
      </c>
      <c r="Q231" s="131">
        <v>0</v>
      </c>
      <c r="R231" s="131">
        <f>Q231*H231</f>
        <v>0</v>
      </c>
      <c r="S231" s="131">
        <v>0</v>
      </c>
      <c r="T231" s="132">
        <f>S231*H231</f>
        <v>0</v>
      </c>
      <c r="AR231" s="133" t="s">
        <v>195</v>
      </c>
      <c r="AT231" s="133" t="s">
        <v>126</v>
      </c>
      <c r="AU231" s="133" t="s">
        <v>86</v>
      </c>
      <c r="AY231" s="15" t="s">
        <v>124</v>
      </c>
      <c r="BE231" s="134">
        <f>IF(N231="základní",J231,0)</f>
        <v>0</v>
      </c>
      <c r="BF231" s="134">
        <f>IF(N231="snížená",J231,0)</f>
        <v>0</v>
      </c>
      <c r="BG231" s="134">
        <f>IF(N231="zákl. přenesená",J231,0)</f>
        <v>0</v>
      </c>
      <c r="BH231" s="134">
        <f>IF(N231="sníž. přenesená",J231,0)</f>
        <v>0</v>
      </c>
      <c r="BI231" s="134">
        <f>IF(N231="nulová",J231,0)</f>
        <v>0</v>
      </c>
      <c r="BJ231" s="15" t="s">
        <v>84</v>
      </c>
      <c r="BK231" s="134">
        <f>ROUND(I231*H231,2)</f>
        <v>0</v>
      </c>
      <c r="BL231" s="15" t="s">
        <v>195</v>
      </c>
      <c r="BM231" s="133" t="s">
        <v>352</v>
      </c>
    </row>
    <row r="232" spans="2:65" s="1" customFormat="1" ht="27">
      <c r="B232" s="28"/>
      <c r="D232" s="138" t="s">
        <v>135</v>
      </c>
      <c r="F232" s="139" t="s">
        <v>353</v>
      </c>
      <c r="L232" s="28"/>
      <c r="M232" s="137"/>
      <c r="T232" s="48"/>
      <c r="AT232" s="15" t="s">
        <v>135</v>
      </c>
      <c r="AU232" s="15" t="s">
        <v>86</v>
      </c>
    </row>
    <row r="233" spans="2:65" s="1" customFormat="1" ht="16.5" customHeight="1">
      <c r="B233" s="122"/>
      <c r="C233" s="123">
        <v>70</v>
      </c>
      <c r="D233" s="123" t="s">
        <v>126</v>
      </c>
      <c r="E233" s="124" t="s">
        <v>354</v>
      </c>
      <c r="F233" s="125" t="s">
        <v>355</v>
      </c>
      <c r="G233" s="126" t="s">
        <v>157</v>
      </c>
      <c r="H233" s="127">
        <v>25</v>
      </c>
      <c r="I233" s="128"/>
      <c r="J233" s="128">
        <f>ROUND(I233*H233,2)</f>
        <v>0</v>
      </c>
      <c r="K233" s="125" t="s">
        <v>3</v>
      </c>
      <c r="L233" s="28"/>
      <c r="M233" s="129" t="s">
        <v>3</v>
      </c>
      <c r="N233" s="130" t="s">
        <v>48</v>
      </c>
      <c r="O233" s="131">
        <v>0</v>
      </c>
      <c r="P233" s="131">
        <f>O233*H233</f>
        <v>0</v>
      </c>
      <c r="Q233" s="131">
        <v>0</v>
      </c>
      <c r="R233" s="131">
        <f>Q233*H233</f>
        <v>0</v>
      </c>
      <c r="S233" s="131">
        <v>0</v>
      </c>
      <c r="T233" s="132">
        <f>S233*H233</f>
        <v>0</v>
      </c>
      <c r="AR233" s="133" t="s">
        <v>195</v>
      </c>
      <c r="AT233" s="133" t="s">
        <v>126</v>
      </c>
      <c r="AU233" s="133" t="s">
        <v>86</v>
      </c>
      <c r="AY233" s="15" t="s">
        <v>124</v>
      </c>
      <c r="BE233" s="134">
        <f>IF(N233="základní",J233,0)</f>
        <v>0</v>
      </c>
      <c r="BF233" s="134">
        <f>IF(N233="snížená",J233,0)</f>
        <v>0</v>
      </c>
      <c r="BG233" s="134">
        <f>IF(N233="zákl. přenesená",J233,0)</f>
        <v>0</v>
      </c>
      <c r="BH233" s="134">
        <f>IF(N233="sníž. přenesená",J233,0)</f>
        <v>0</v>
      </c>
      <c r="BI233" s="134">
        <f>IF(N233="nulová",J233,0)</f>
        <v>0</v>
      </c>
      <c r="BJ233" s="15" t="s">
        <v>84</v>
      </c>
      <c r="BK233" s="134">
        <f>ROUND(I233*H233,2)</f>
        <v>0</v>
      </c>
      <c r="BL233" s="15" t="s">
        <v>195</v>
      </c>
      <c r="BM233" s="133" t="s">
        <v>356</v>
      </c>
    </row>
    <row r="234" spans="2:65" s="1" customFormat="1" ht="27">
      <c r="B234" s="28"/>
      <c r="D234" s="138" t="s">
        <v>135</v>
      </c>
      <c r="F234" s="139" t="s">
        <v>357</v>
      </c>
      <c r="L234" s="28"/>
      <c r="M234" s="137"/>
      <c r="T234" s="48"/>
      <c r="AT234" s="15" t="s">
        <v>135</v>
      </c>
      <c r="AU234" s="15" t="s">
        <v>86</v>
      </c>
    </row>
    <row r="235" spans="2:65" s="1" customFormat="1" ht="16.5" customHeight="1">
      <c r="B235" s="122"/>
      <c r="C235" s="146">
        <v>71</v>
      </c>
      <c r="D235" s="146" t="s">
        <v>191</v>
      </c>
      <c r="E235" s="147" t="s">
        <v>358</v>
      </c>
      <c r="F235" s="148" t="s">
        <v>359</v>
      </c>
      <c r="G235" s="149" t="s">
        <v>157</v>
      </c>
      <c r="H235" s="150">
        <v>25</v>
      </c>
      <c r="I235" s="151"/>
      <c r="J235" s="151">
        <f>ROUND(I235*H235,2)</f>
        <v>0</v>
      </c>
      <c r="K235" s="148" t="s">
        <v>3</v>
      </c>
      <c r="L235" s="152"/>
      <c r="M235" s="153" t="s">
        <v>3</v>
      </c>
      <c r="N235" s="154" t="s">
        <v>48</v>
      </c>
      <c r="O235" s="131">
        <v>0</v>
      </c>
      <c r="P235" s="131">
        <f>O235*H235</f>
        <v>0</v>
      </c>
      <c r="Q235" s="131">
        <v>0</v>
      </c>
      <c r="R235" s="131">
        <f>Q235*H235</f>
        <v>0</v>
      </c>
      <c r="S235" s="131">
        <v>0</v>
      </c>
      <c r="T235" s="132">
        <f>S235*H235</f>
        <v>0</v>
      </c>
      <c r="AR235" s="133" t="s">
        <v>192</v>
      </c>
      <c r="AT235" s="133" t="s">
        <v>191</v>
      </c>
      <c r="AU235" s="133" t="s">
        <v>86</v>
      </c>
      <c r="AY235" s="15" t="s">
        <v>124</v>
      </c>
      <c r="BE235" s="134">
        <f>IF(N235="základní",J235,0)</f>
        <v>0</v>
      </c>
      <c r="BF235" s="134">
        <f>IF(N235="snížená",J235,0)</f>
        <v>0</v>
      </c>
      <c r="BG235" s="134">
        <f>IF(N235="zákl. přenesená",J235,0)</f>
        <v>0</v>
      </c>
      <c r="BH235" s="134">
        <f>IF(N235="sníž. přenesená",J235,0)</f>
        <v>0</v>
      </c>
      <c r="BI235" s="134">
        <f>IF(N235="nulová",J235,0)</f>
        <v>0</v>
      </c>
      <c r="BJ235" s="15" t="s">
        <v>84</v>
      </c>
      <c r="BK235" s="134">
        <f>ROUND(I235*H235,2)</f>
        <v>0</v>
      </c>
      <c r="BL235" s="15" t="s">
        <v>192</v>
      </c>
      <c r="BM235" s="133" t="s">
        <v>360</v>
      </c>
    </row>
    <row r="236" spans="2:65" s="1" customFormat="1" ht="18">
      <c r="B236" s="28"/>
      <c r="D236" s="138" t="s">
        <v>135</v>
      </c>
      <c r="F236" s="139" t="s">
        <v>259</v>
      </c>
      <c r="L236" s="28"/>
      <c r="M236" s="137"/>
      <c r="T236" s="48"/>
      <c r="AT236" s="15" t="s">
        <v>135</v>
      </c>
      <c r="AU236" s="15" t="s">
        <v>86</v>
      </c>
    </row>
    <row r="237" spans="2:65" s="11" customFormat="1" ht="22.9" customHeight="1">
      <c r="B237" s="111"/>
      <c r="D237" s="112" t="s">
        <v>76</v>
      </c>
      <c r="E237" s="120" t="s">
        <v>361</v>
      </c>
      <c r="F237" s="120" t="s">
        <v>362</v>
      </c>
      <c r="J237" s="262">
        <f>J238+J241+J243+J246+J249+J252+J255+J258+J260+J262+J265+J268+J271+J274+J276+J279+J282+J283+J285+J288+J289+J292+J295+J297+J300+J302+J305+J308+J311+J313+J316+J319+J322+J325+J328+J331+J334+J338+J341+J344+J347+J351+J353</f>
        <v>0</v>
      </c>
      <c r="L237" s="111"/>
      <c r="M237" s="115"/>
      <c r="P237" s="116">
        <f>SUM(P238:P350)</f>
        <v>4451.3729999999987</v>
      </c>
      <c r="R237" s="116">
        <f>SUM(R238:R350)</f>
        <v>98.908429999999996</v>
      </c>
      <c r="T237" s="117">
        <f>SUM(T238:T350)</f>
        <v>75.099999999999994</v>
      </c>
      <c r="AR237" s="112" t="s">
        <v>139</v>
      </c>
      <c r="AT237" s="118" t="s">
        <v>76</v>
      </c>
      <c r="AU237" s="118" t="s">
        <v>84</v>
      </c>
      <c r="AY237" s="112" t="s">
        <v>124</v>
      </c>
      <c r="BK237" s="119">
        <f>SUM(BK238:BK350)</f>
        <v>0</v>
      </c>
    </row>
    <row r="238" spans="2:65" s="1" customFormat="1" ht="16.5" customHeight="1">
      <c r="B238" s="122"/>
      <c r="C238" s="123">
        <v>72</v>
      </c>
      <c r="D238" s="123" t="s">
        <v>126</v>
      </c>
      <c r="E238" s="124" t="s">
        <v>363</v>
      </c>
      <c r="F238" s="125" t="s">
        <v>364</v>
      </c>
      <c r="G238" s="126" t="s">
        <v>365</v>
      </c>
      <c r="H238" s="127">
        <v>1.8</v>
      </c>
      <c r="I238" s="128"/>
      <c r="J238" s="128">
        <f>ROUND(I238*H238,2)</f>
        <v>0</v>
      </c>
      <c r="K238" s="125" t="s">
        <v>130</v>
      </c>
      <c r="L238" s="28"/>
      <c r="M238" s="129" t="s">
        <v>3</v>
      </c>
      <c r="N238" s="130" t="s">
        <v>48</v>
      </c>
      <c r="O238" s="131">
        <v>4.0999999999999996</v>
      </c>
      <c r="P238" s="131">
        <f>O238*H238</f>
        <v>7.38</v>
      </c>
      <c r="Q238" s="131">
        <v>8.8000000000000005E-3</v>
      </c>
      <c r="R238" s="131">
        <f>Q238*H238</f>
        <v>1.584E-2</v>
      </c>
      <c r="S238" s="131">
        <v>0</v>
      </c>
      <c r="T238" s="132">
        <f>S238*H238</f>
        <v>0</v>
      </c>
      <c r="AR238" s="133" t="s">
        <v>195</v>
      </c>
      <c r="AT238" s="133" t="s">
        <v>126</v>
      </c>
      <c r="AU238" s="133" t="s">
        <v>86</v>
      </c>
      <c r="AY238" s="15" t="s">
        <v>124</v>
      </c>
      <c r="BE238" s="134">
        <f>IF(N238="základní",J238,0)</f>
        <v>0</v>
      </c>
      <c r="BF238" s="134">
        <f>IF(N238="snížená",J238,0)</f>
        <v>0</v>
      </c>
      <c r="BG238" s="134">
        <f>IF(N238="zákl. přenesená",J238,0)</f>
        <v>0</v>
      </c>
      <c r="BH238" s="134">
        <f>IF(N238="sníž. přenesená",J238,0)</f>
        <v>0</v>
      </c>
      <c r="BI238" s="134">
        <f>IF(N238="nulová",J238,0)</f>
        <v>0</v>
      </c>
      <c r="BJ238" s="15" t="s">
        <v>84</v>
      </c>
      <c r="BK238" s="134">
        <f>ROUND(I238*H238,2)</f>
        <v>0</v>
      </c>
      <c r="BL238" s="15" t="s">
        <v>195</v>
      </c>
      <c r="BM238" s="133" t="s">
        <v>366</v>
      </c>
    </row>
    <row r="239" spans="2:65" s="1" customFormat="1">
      <c r="B239" s="28"/>
      <c r="D239" s="135" t="s">
        <v>133</v>
      </c>
      <c r="F239" s="136" t="s">
        <v>367</v>
      </c>
      <c r="L239" s="28"/>
      <c r="M239" s="137"/>
      <c r="T239" s="48"/>
      <c r="AT239" s="15" t="s">
        <v>133</v>
      </c>
      <c r="AU239" s="15" t="s">
        <v>86</v>
      </c>
    </row>
    <row r="240" spans="2:65" s="1" customFormat="1" ht="18">
      <c r="B240" s="28"/>
      <c r="D240" s="138" t="s">
        <v>135</v>
      </c>
      <c r="F240" s="139" t="s">
        <v>368</v>
      </c>
      <c r="L240" s="28"/>
      <c r="M240" s="137"/>
      <c r="T240" s="48"/>
      <c r="AT240" s="15" t="s">
        <v>135</v>
      </c>
      <c r="AU240" s="15" t="s">
        <v>86</v>
      </c>
    </row>
    <row r="241" spans="2:65" s="1" customFormat="1" ht="16.5" customHeight="1">
      <c r="B241" s="122"/>
      <c r="C241" s="123">
        <v>73</v>
      </c>
      <c r="D241" s="123" t="s">
        <v>126</v>
      </c>
      <c r="E241" s="124" t="s">
        <v>369</v>
      </c>
      <c r="F241" s="125" t="s">
        <v>370</v>
      </c>
      <c r="G241" s="126" t="s">
        <v>371</v>
      </c>
      <c r="H241" s="127">
        <v>23</v>
      </c>
      <c r="I241" s="128"/>
      <c r="J241" s="128">
        <f>ROUND(I241*H241,2)</f>
        <v>0</v>
      </c>
      <c r="K241" s="125" t="s">
        <v>130</v>
      </c>
      <c r="L241" s="28"/>
      <c r="M241" s="129" t="s">
        <v>3</v>
      </c>
      <c r="N241" s="130" t="s">
        <v>48</v>
      </c>
      <c r="O241" s="131">
        <v>6.4359999999999999</v>
      </c>
      <c r="P241" s="131">
        <f>O241*H241</f>
        <v>148.02799999999999</v>
      </c>
      <c r="Q241" s="131">
        <v>0</v>
      </c>
      <c r="R241" s="131">
        <f>Q241*H241</f>
        <v>0</v>
      </c>
      <c r="S241" s="131">
        <v>2.2000000000000002</v>
      </c>
      <c r="T241" s="132">
        <f>S241*H241</f>
        <v>50.6</v>
      </c>
      <c r="AR241" s="133" t="s">
        <v>195</v>
      </c>
      <c r="AT241" s="133" t="s">
        <v>126</v>
      </c>
      <c r="AU241" s="133" t="s">
        <v>86</v>
      </c>
      <c r="AY241" s="15" t="s">
        <v>124</v>
      </c>
      <c r="BE241" s="134">
        <f>IF(N241="základní",J241,0)</f>
        <v>0</v>
      </c>
      <c r="BF241" s="134">
        <f>IF(N241="snížená",J241,0)</f>
        <v>0</v>
      </c>
      <c r="BG241" s="134">
        <f>IF(N241="zákl. přenesená",J241,0)</f>
        <v>0</v>
      </c>
      <c r="BH241" s="134">
        <f>IF(N241="sníž. přenesená",J241,0)</f>
        <v>0</v>
      </c>
      <c r="BI241" s="134">
        <f>IF(N241="nulová",J241,0)</f>
        <v>0</v>
      </c>
      <c r="BJ241" s="15" t="s">
        <v>84</v>
      </c>
      <c r="BK241" s="134">
        <f>ROUND(I241*H241,2)</f>
        <v>0</v>
      </c>
      <c r="BL241" s="15" t="s">
        <v>195</v>
      </c>
      <c r="BM241" s="133" t="s">
        <v>372</v>
      </c>
    </row>
    <row r="242" spans="2:65" s="1" customFormat="1" ht="27">
      <c r="B242" s="28"/>
      <c r="D242" s="138" t="s">
        <v>135</v>
      </c>
      <c r="F242" s="139" t="s">
        <v>804</v>
      </c>
      <c r="L242" s="28"/>
      <c r="M242" s="137"/>
      <c r="T242" s="48"/>
      <c r="AT242" s="15" t="s">
        <v>135</v>
      </c>
      <c r="AU242" s="15" t="s">
        <v>86</v>
      </c>
    </row>
    <row r="243" spans="2:65" s="1" customFormat="1" ht="24.25" customHeight="1">
      <c r="B243" s="122"/>
      <c r="C243" s="123">
        <v>74</v>
      </c>
      <c r="D243" s="123" t="s">
        <v>126</v>
      </c>
      <c r="E243" s="124" t="s">
        <v>373</v>
      </c>
      <c r="F243" s="125" t="s">
        <v>374</v>
      </c>
      <c r="G243" s="126" t="s">
        <v>129</v>
      </c>
      <c r="H243" s="127">
        <v>2</v>
      </c>
      <c r="I243" s="128"/>
      <c r="J243" s="128">
        <f>ROUND(I243*H243,2)</f>
        <v>0</v>
      </c>
      <c r="K243" s="125" t="s">
        <v>130</v>
      </c>
      <c r="L243" s="28"/>
      <c r="M243" s="129" t="s">
        <v>3</v>
      </c>
      <c r="N243" s="130" t="s">
        <v>48</v>
      </c>
      <c r="O243" s="131">
        <v>7.52</v>
      </c>
      <c r="P243" s="131">
        <f>O243*H243</f>
        <v>15.04</v>
      </c>
      <c r="Q243" s="131">
        <v>0</v>
      </c>
      <c r="R243" s="131">
        <f>Q243*H243</f>
        <v>0</v>
      </c>
      <c r="S243" s="131">
        <v>0</v>
      </c>
      <c r="T243" s="132">
        <f>S243*H243</f>
        <v>0</v>
      </c>
      <c r="AR243" s="133" t="s">
        <v>195</v>
      </c>
      <c r="AT243" s="133" t="s">
        <v>126</v>
      </c>
      <c r="AU243" s="133" t="s">
        <v>86</v>
      </c>
      <c r="AY243" s="15" t="s">
        <v>124</v>
      </c>
      <c r="BE243" s="134">
        <f>IF(N243="základní",J243,0)</f>
        <v>0</v>
      </c>
      <c r="BF243" s="134">
        <f>IF(N243="snížená",J243,0)</f>
        <v>0</v>
      </c>
      <c r="BG243" s="134">
        <f>IF(N243="zákl. přenesená",J243,0)</f>
        <v>0</v>
      </c>
      <c r="BH243" s="134">
        <f>IF(N243="sníž. přenesená",J243,0)</f>
        <v>0</v>
      </c>
      <c r="BI243" s="134">
        <f>IF(N243="nulová",J243,0)</f>
        <v>0</v>
      </c>
      <c r="BJ243" s="15" t="s">
        <v>84</v>
      </c>
      <c r="BK243" s="134">
        <f>ROUND(I243*H243,2)</f>
        <v>0</v>
      </c>
      <c r="BL243" s="15" t="s">
        <v>195</v>
      </c>
      <c r="BM243" s="133" t="s">
        <v>375</v>
      </c>
    </row>
    <row r="244" spans="2:65" s="1" customFormat="1">
      <c r="B244" s="28"/>
      <c r="D244" s="135" t="s">
        <v>133</v>
      </c>
      <c r="F244" s="136" t="s">
        <v>376</v>
      </c>
      <c r="L244" s="28"/>
      <c r="M244" s="137"/>
      <c r="T244" s="48"/>
      <c r="AT244" s="15" t="s">
        <v>133</v>
      </c>
      <c r="AU244" s="15" t="s">
        <v>86</v>
      </c>
    </row>
    <row r="245" spans="2:65" s="1" customFormat="1" ht="18">
      <c r="B245" s="28"/>
      <c r="D245" s="138" t="s">
        <v>135</v>
      </c>
      <c r="F245" s="139" t="s">
        <v>377</v>
      </c>
      <c r="L245" s="28"/>
      <c r="M245" s="137"/>
      <c r="T245" s="48"/>
      <c r="AT245" s="15" t="s">
        <v>135</v>
      </c>
      <c r="AU245" s="15" t="s">
        <v>86</v>
      </c>
    </row>
    <row r="246" spans="2:65" s="1" customFormat="1" ht="24.25" customHeight="1">
      <c r="B246" s="122"/>
      <c r="C246" s="123">
        <v>75</v>
      </c>
      <c r="D246" s="123" t="s">
        <v>126</v>
      </c>
      <c r="E246" s="124" t="s">
        <v>378</v>
      </c>
      <c r="F246" s="125" t="s">
        <v>379</v>
      </c>
      <c r="G246" s="126" t="s">
        <v>129</v>
      </c>
      <c r="H246" s="127">
        <v>2</v>
      </c>
      <c r="I246" s="128"/>
      <c r="J246" s="128">
        <f>ROUND(I246*H246,2)</f>
        <v>0</v>
      </c>
      <c r="K246" s="125" t="s">
        <v>130</v>
      </c>
      <c r="L246" s="28"/>
      <c r="M246" s="129" t="s">
        <v>3</v>
      </c>
      <c r="N246" s="130" t="s">
        <v>48</v>
      </c>
      <c r="O246" s="131">
        <v>0.252</v>
      </c>
      <c r="P246" s="131">
        <f>O246*H246</f>
        <v>0.504</v>
      </c>
      <c r="Q246" s="131">
        <v>0.37640000000000001</v>
      </c>
      <c r="R246" s="131">
        <f>Q246*H246</f>
        <v>0.75280000000000002</v>
      </c>
      <c r="S246" s="131">
        <v>0</v>
      </c>
      <c r="T246" s="132">
        <f>S246*H246</f>
        <v>0</v>
      </c>
      <c r="AR246" s="133" t="s">
        <v>195</v>
      </c>
      <c r="AT246" s="133" t="s">
        <v>126</v>
      </c>
      <c r="AU246" s="133" t="s">
        <v>86</v>
      </c>
      <c r="AY246" s="15" t="s">
        <v>124</v>
      </c>
      <c r="BE246" s="134">
        <f>IF(N246="základní",J246,0)</f>
        <v>0</v>
      </c>
      <c r="BF246" s="134">
        <f>IF(N246="snížená",J246,0)</f>
        <v>0</v>
      </c>
      <c r="BG246" s="134">
        <f>IF(N246="zákl. přenesená",J246,0)</f>
        <v>0</v>
      </c>
      <c r="BH246" s="134">
        <f>IF(N246="sníž. přenesená",J246,0)</f>
        <v>0</v>
      </c>
      <c r="BI246" s="134">
        <f>IF(N246="nulová",J246,0)</f>
        <v>0</v>
      </c>
      <c r="BJ246" s="15" t="s">
        <v>84</v>
      </c>
      <c r="BK246" s="134">
        <f>ROUND(I246*H246,2)</f>
        <v>0</v>
      </c>
      <c r="BL246" s="15" t="s">
        <v>195</v>
      </c>
      <c r="BM246" s="133" t="s">
        <v>380</v>
      </c>
    </row>
    <row r="247" spans="2:65" s="1" customFormat="1">
      <c r="B247" s="28"/>
      <c r="D247" s="135" t="s">
        <v>133</v>
      </c>
      <c r="F247" s="136" t="s">
        <v>381</v>
      </c>
      <c r="L247" s="28"/>
      <c r="M247" s="137"/>
      <c r="T247" s="48"/>
      <c r="AT247" s="15" t="s">
        <v>133</v>
      </c>
      <c r="AU247" s="15" t="s">
        <v>86</v>
      </c>
    </row>
    <row r="248" spans="2:65" s="1" customFormat="1" ht="18">
      <c r="B248" s="28"/>
      <c r="D248" s="138" t="s">
        <v>135</v>
      </c>
      <c r="F248" s="139" t="s">
        <v>377</v>
      </c>
      <c r="L248" s="28"/>
      <c r="M248" s="137"/>
      <c r="T248" s="48"/>
      <c r="AT248" s="15" t="s">
        <v>135</v>
      </c>
      <c r="AU248" s="15" t="s">
        <v>86</v>
      </c>
    </row>
    <row r="249" spans="2:65" s="1" customFormat="1" ht="24.25" customHeight="1">
      <c r="B249" s="122"/>
      <c r="C249" s="123">
        <v>76</v>
      </c>
      <c r="D249" s="123" t="s">
        <v>126</v>
      </c>
      <c r="E249" s="124" t="s">
        <v>382</v>
      </c>
      <c r="F249" s="125" t="s">
        <v>383</v>
      </c>
      <c r="G249" s="126" t="s">
        <v>129</v>
      </c>
      <c r="H249" s="127">
        <v>10</v>
      </c>
      <c r="I249" s="128"/>
      <c r="J249" s="128">
        <f>ROUND(I249*H249,2)</f>
        <v>0</v>
      </c>
      <c r="K249" s="125" t="s">
        <v>130</v>
      </c>
      <c r="L249" s="28"/>
      <c r="M249" s="129" t="s">
        <v>3</v>
      </c>
      <c r="N249" s="130" t="s">
        <v>48</v>
      </c>
      <c r="O249" s="131">
        <v>16.440000000000001</v>
      </c>
      <c r="P249" s="131">
        <f>O249*H249</f>
        <v>164.4</v>
      </c>
      <c r="Q249" s="131">
        <v>0</v>
      </c>
      <c r="R249" s="131">
        <f>Q249*H249</f>
        <v>0</v>
      </c>
      <c r="S249" s="131">
        <v>0</v>
      </c>
      <c r="T249" s="132">
        <f>S249*H249</f>
        <v>0</v>
      </c>
      <c r="AR249" s="133" t="s">
        <v>195</v>
      </c>
      <c r="AT249" s="133" t="s">
        <v>126</v>
      </c>
      <c r="AU249" s="133" t="s">
        <v>86</v>
      </c>
      <c r="AY249" s="15" t="s">
        <v>124</v>
      </c>
      <c r="BE249" s="134">
        <f>IF(N249="základní",J249,0)</f>
        <v>0</v>
      </c>
      <c r="BF249" s="134">
        <f>IF(N249="snížená",J249,0)</f>
        <v>0</v>
      </c>
      <c r="BG249" s="134">
        <f>IF(N249="zákl. přenesená",J249,0)</f>
        <v>0</v>
      </c>
      <c r="BH249" s="134">
        <f>IF(N249="sníž. přenesená",J249,0)</f>
        <v>0</v>
      </c>
      <c r="BI249" s="134">
        <f>IF(N249="nulová",J249,0)</f>
        <v>0</v>
      </c>
      <c r="BJ249" s="15" t="s">
        <v>84</v>
      </c>
      <c r="BK249" s="134">
        <f>ROUND(I249*H249,2)</f>
        <v>0</v>
      </c>
      <c r="BL249" s="15" t="s">
        <v>195</v>
      </c>
      <c r="BM249" s="133" t="s">
        <v>384</v>
      </c>
    </row>
    <row r="250" spans="2:65" s="1" customFormat="1">
      <c r="B250" s="28"/>
      <c r="D250" s="135" t="s">
        <v>133</v>
      </c>
      <c r="F250" s="136" t="s">
        <v>385</v>
      </c>
      <c r="L250" s="28"/>
      <c r="M250" s="137"/>
      <c r="T250" s="48"/>
      <c r="AT250" s="15" t="s">
        <v>133</v>
      </c>
      <c r="AU250" s="15" t="s">
        <v>86</v>
      </c>
    </row>
    <row r="251" spans="2:65" s="1" customFormat="1" ht="18">
      <c r="B251" s="28"/>
      <c r="D251" s="138" t="s">
        <v>135</v>
      </c>
      <c r="F251" s="139" t="s">
        <v>386</v>
      </c>
      <c r="L251" s="28"/>
      <c r="M251" s="137"/>
      <c r="T251" s="48"/>
      <c r="AT251" s="15" t="s">
        <v>135</v>
      </c>
      <c r="AU251" s="15" t="s">
        <v>86</v>
      </c>
    </row>
    <row r="252" spans="2:65" s="1" customFormat="1" ht="24.25" customHeight="1">
      <c r="B252" s="122"/>
      <c r="C252" s="123">
        <v>77</v>
      </c>
      <c r="D252" s="123" t="s">
        <v>126</v>
      </c>
      <c r="E252" s="124" t="s">
        <v>387</v>
      </c>
      <c r="F252" s="125" t="s">
        <v>388</v>
      </c>
      <c r="G252" s="126" t="s">
        <v>129</v>
      </c>
      <c r="H252" s="127">
        <v>10</v>
      </c>
      <c r="I252" s="128"/>
      <c r="J252" s="128">
        <f>ROUND(I252*H252,2)</f>
        <v>0</v>
      </c>
      <c r="K252" s="125" t="s">
        <v>130</v>
      </c>
      <c r="L252" s="28"/>
      <c r="M252" s="129" t="s">
        <v>3</v>
      </c>
      <c r="N252" s="130" t="s">
        <v>48</v>
      </c>
      <c r="O252" s="131">
        <v>8.2230000000000008</v>
      </c>
      <c r="P252" s="131">
        <f>O252*H252</f>
        <v>82.23</v>
      </c>
      <c r="Q252" s="131">
        <v>0</v>
      </c>
      <c r="R252" s="131">
        <f>Q252*H252</f>
        <v>0</v>
      </c>
      <c r="S252" s="131">
        <v>0</v>
      </c>
      <c r="T252" s="132">
        <f>S252*H252</f>
        <v>0</v>
      </c>
      <c r="AR252" s="133" t="s">
        <v>195</v>
      </c>
      <c r="AT252" s="133" t="s">
        <v>126</v>
      </c>
      <c r="AU252" s="133" t="s">
        <v>86</v>
      </c>
      <c r="AY252" s="15" t="s">
        <v>124</v>
      </c>
      <c r="BE252" s="134">
        <f>IF(N252="základní",J252,0)</f>
        <v>0</v>
      </c>
      <c r="BF252" s="134">
        <f>IF(N252="snížená",J252,0)</f>
        <v>0</v>
      </c>
      <c r="BG252" s="134">
        <f>IF(N252="zákl. přenesená",J252,0)</f>
        <v>0</v>
      </c>
      <c r="BH252" s="134">
        <f>IF(N252="sníž. přenesená",J252,0)</f>
        <v>0</v>
      </c>
      <c r="BI252" s="134">
        <f>IF(N252="nulová",J252,0)</f>
        <v>0</v>
      </c>
      <c r="BJ252" s="15" t="s">
        <v>84</v>
      </c>
      <c r="BK252" s="134">
        <f>ROUND(I252*H252,2)</f>
        <v>0</v>
      </c>
      <c r="BL252" s="15" t="s">
        <v>195</v>
      </c>
      <c r="BM252" s="133" t="s">
        <v>389</v>
      </c>
    </row>
    <row r="253" spans="2:65" s="1" customFormat="1">
      <c r="B253" s="28"/>
      <c r="D253" s="135" t="s">
        <v>133</v>
      </c>
      <c r="F253" s="136" t="s">
        <v>390</v>
      </c>
      <c r="L253" s="28"/>
      <c r="M253" s="137"/>
      <c r="T253" s="48"/>
      <c r="AT253" s="15" t="s">
        <v>133</v>
      </c>
      <c r="AU253" s="15" t="s">
        <v>86</v>
      </c>
    </row>
    <row r="254" spans="2:65" s="1" customFormat="1" ht="18">
      <c r="B254" s="28"/>
      <c r="D254" s="138" t="s">
        <v>135</v>
      </c>
      <c r="F254" s="139" t="s">
        <v>391</v>
      </c>
      <c r="L254" s="28"/>
      <c r="M254" s="137"/>
      <c r="T254" s="48"/>
      <c r="AT254" s="15" t="s">
        <v>135</v>
      </c>
      <c r="AU254" s="15" t="s">
        <v>86</v>
      </c>
    </row>
    <row r="255" spans="2:65" s="1" customFormat="1" ht="24.25" customHeight="1">
      <c r="B255" s="122"/>
      <c r="C255" s="123">
        <v>78</v>
      </c>
      <c r="D255" s="123" t="s">
        <v>126</v>
      </c>
      <c r="E255" s="124" t="s">
        <v>392</v>
      </c>
      <c r="F255" s="125" t="s">
        <v>393</v>
      </c>
      <c r="G255" s="126" t="s">
        <v>157</v>
      </c>
      <c r="H255" s="127">
        <v>132</v>
      </c>
      <c r="I255" s="128"/>
      <c r="J255" s="128">
        <f>ROUND(I255*H255,2)</f>
        <v>0</v>
      </c>
      <c r="K255" s="125" t="s">
        <v>130</v>
      </c>
      <c r="L255" s="28"/>
      <c r="M255" s="129" t="s">
        <v>3</v>
      </c>
      <c r="N255" s="130" t="s">
        <v>48</v>
      </c>
      <c r="O255" s="131">
        <v>0.70299999999999996</v>
      </c>
      <c r="P255" s="131">
        <f>O255*H255</f>
        <v>92.795999999999992</v>
      </c>
      <c r="Q255" s="131">
        <v>2.7299999999999998E-3</v>
      </c>
      <c r="R255" s="131">
        <f>Q255*H255</f>
        <v>0.36035999999999996</v>
      </c>
      <c r="S255" s="131">
        <v>0</v>
      </c>
      <c r="T255" s="132">
        <f>S255*H255</f>
        <v>0</v>
      </c>
      <c r="AR255" s="133" t="s">
        <v>195</v>
      </c>
      <c r="AT255" s="133" t="s">
        <v>126</v>
      </c>
      <c r="AU255" s="133" t="s">
        <v>86</v>
      </c>
      <c r="AY255" s="15" t="s">
        <v>124</v>
      </c>
      <c r="BE255" s="134">
        <f>IF(N255="základní",J255,0)</f>
        <v>0</v>
      </c>
      <c r="BF255" s="134">
        <f>IF(N255="snížená",J255,0)</f>
        <v>0</v>
      </c>
      <c r="BG255" s="134">
        <f>IF(N255="zákl. přenesená",J255,0)</f>
        <v>0</v>
      </c>
      <c r="BH255" s="134">
        <f>IF(N255="sníž. přenesená",J255,0)</f>
        <v>0</v>
      </c>
      <c r="BI255" s="134">
        <f>IF(N255="nulová",J255,0)</f>
        <v>0</v>
      </c>
      <c r="BJ255" s="15" t="s">
        <v>84</v>
      </c>
      <c r="BK255" s="134">
        <f>ROUND(I255*H255,2)</f>
        <v>0</v>
      </c>
      <c r="BL255" s="15" t="s">
        <v>195</v>
      </c>
      <c r="BM255" s="133" t="s">
        <v>394</v>
      </c>
    </row>
    <row r="256" spans="2:65" s="1" customFormat="1">
      <c r="B256" s="28"/>
      <c r="D256" s="135" t="s">
        <v>133</v>
      </c>
      <c r="F256" s="136" t="s">
        <v>395</v>
      </c>
      <c r="L256" s="28"/>
      <c r="M256" s="137"/>
      <c r="T256" s="48"/>
      <c r="AT256" s="15" t="s">
        <v>133</v>
      </c>
      <c r="AU256" s="15" t="s">
        <v>86</v>
      </c>
    </row>
    <row r="257" spans="2:65" s="1" customFormat="1" ht="18">
      <c r="B257" s="28"/>
      <c r="D257" s="138" t="s">
        <v>135</v>
      </c>
      <c r="F257" s="139" t="s">
        <v>396</v>
      </c>
      <c r="L257" s="28"/>
      <c r="M257" s="137"/>
      <c r="T257" s="48"/>
      <c r="AT257" s="15" t="s">
        <v>135</v>
      </c>
      <c r="AU257" s="15" t="s">
        <v>86</v>
      </c>
    </row>
    <row r="258" spans="2:65" s="1" customFormat="1" ht="16.5" customHeight="1">
      <c r="B258" s="122"/>
      <c r="C258" s="146">
        <v>79</v>
      </c>
      <c r="D258" s="146" t="s">
        <v>191</v>
      </c>
      <c r="E258" s="147" t="s">
        <v>397</v>
      </c>
      <c r="F258" s="148" t="s">
        <v>398</v>
      </c>
      <c r="G258" s="149" t="s">
        <v>157</v>
      </c>
      <c r="H258" s="150">
        <v>210</v>
      </c>
      <c r="I258" s="151"/>
      <c r="J258" s="151">
        <f>ROUND(I258*H258,2)</f>
        <v>0</v>
      </c>
      <c r="K258" s="148" t="s">
        <v>3</v>
      </c>
      <c r="L258" s="152"/>
      <c r="M258" s="153" t="s">
        <v>3</v>
      </c>
      <c r="N258" s="154" t="s">
        <v>48</v>
      </c>
      <c r="O258" s="131">
        <v>0</v>
      </c>
      <c r="P258" s="131">
        <f>O258*H258</f>
        <v>0</v>
      </c>
      <c r="Q258" s="131">
        <v>0</v>
      </c>
      <c r="R258" s="131">
        <f>Q258*H258</f>
        <v>0</v>
      </c>
      <c r="S258" s="131">
        <v>0</v>
      </c>
      <c r="T258" s="132">
        <f>S258*H258</f>
        <v>0</v>
      </c>
      <c r="AR258" s="133" t="s">
        <v>192</v>
      </c>
      <c r="AT258" s="133" t="s">
        <v>191</v>
      </c>
      <c r="AU258" s="133" t="s">
        <v>86</v>
      </c>
      <c r="AY258" s="15" t="s">
        <v>124</v>
      </c>
      <c r="BE258" s="134">
        <f>IF(N258="základní",J258,0)</f>
        <v>0</v>
      </c>
      <c r="BF258" s="134">
        <f>IF(N258="snížená",J258,0)</f>
        <v>0</v>
      </c>
      <c r="BG258" s="134">
        <f>IF(N258="zákl. přenesená",J258,0)</f>
        <v>0</v>
      </c>
      <c r="BH258" s="134">
        <f>IF(N258="sníž. přenesená",J258,0)</f>
        <v>0</v>
      </c>
      <c r="BI258" s="134">
        <f>IF(N258="nulová",J258,0)</f>
        <v>0</v>
      </c>
      <c r="BJ258" s="15" t="s">
        <v>84</v>
      </c>
      <c r="BK258" s="134">
        <f>ROUND(I258*H258,2)</f>
        <v>0</v>
      </c>
      <c r="BL258" s="15" t="s">
        <v>192</v>
      </c>
      <c r="BM258" s="133" t="s">
        <v>399</v>
      </c>
    </row>
    <row r="259" spans="2:65" s="1" customFormat="1" ht="27">
      <c r="B259" s="28"/>
      <c r="D259" s="138" t="s">
        <v>135</v>
      </c>
      <c r="F259" s="139" t="s">
        <v>400</v>
      </c>
      <c r="L259" s="28"/>
      <c r="M259" s="137"/>
      <c r="T259" s="48"/>
      <c r="AT259" s="15" t="s">
        <v>135</v>
      </c>
      <c r="AU259" s="15" t="s">
        <v>86</v>
      </c>
    </row>
    <row r="260" spans="2:65" s="1" customFormat="1" ht="16.5" customHeight="1">
      <c r="B260" s="122"/>
      <c r="C260" s="146">
        <v>80</v>
      </c>
      <c r="D260" s="146" t="s">
        <v>191</v>
      </c>
      <c r="E260" s="147" t="s">
        <v>401</v>
      </c>
      <c r="F260" s="148" t="s">
        <v>402</v>
      </c>
      <c r="G260" s="149" t="s">
        <v>129</v>
      </c>
      <c r="H260" s="150">
        <v>16</v>
      </c>
      <c r="I260" s="151"/>
      <c r="J260" s="151">
        <f>ROUND(I260*H260,2)</f>
        <v>0</v>
      </c>
      <c r="K260" s="148" t="s">
        <v>3</v>
      </c>
      <c r="L260" s="152"/>
      <c r="M260" s="153" t="s">
        <v>3</v>
      </c>
      <c r="N260" s="154" t="s">
        <v>48</v>
      </c>
      <c r="O260" s="131">
        <v>0</v>
      </c>
      <c r="P260" s="131">
        <f>O260*H260</f>
        <v>0</v>
      </c>
      <c r="Q260" s="131">
        <v>0</v>
      </c>
      <c r="R260" s="131">
        <f>Q260*H260</f>
        <v>0</v>
      </c>
      <c r="S260" s="131">
        <v>0</v>
      </c>
      <c r="T260" s="132">
        <f>S260*H260</f>
        <v>0</v>
      </c>
      <c r="AR260" s="133" t="s">
        <v>192</v>
      </c>
      <c r="AT260" s="133" t="s">
        <v>191</v>
      </c>
      <c r="AU260" s="133" t="s">
        <v>86</v>
      </c>
      <c r="AY260" s="15" t="s">
        <v>124</v>
      </c>
      <c r="BE260" s="134">
        <f>IF(N260="základní",J260,0)</f>
        <v>0</v>
      </c>
      <c r="BF260" s="134">
        <f>IF(N260="snížená",J260,0)</f>
        <v>0</v>
      </c>
      <c r="BG260" s="134">
        <f>IF(N260="zákl. přenesená",J260,0)</f>
        <v>0</v>
      </c>
      <c r="BH260" s="134">
        <f>IF(N260="sníž. přenesená",J260,0)</f>
        <v>0</v>
      </c>
      <c r="BI260" s="134">
        <f>IF(N260="nulová",J260,0)</f>
        <v>0</v>
      </c>
      <c r="BJ260" s="15" t="s">
        <v>84</v>
      </c>
      <c r="BK260" s="134">
        <f>ROUND(I260*H260,2)</f>
        <v>0</v>
      </c>
      <c r="BL260" s="15" t="s">
        <v>192</v>
      </c>
      <c r="BM260" s="133" t="s">
        <v>403</v>
      </c>
    </row>
    <row r="261" spans="2:65" s="1" customFormat="1" ht="27">
      <c r="B261" s="28"/>
      <c r="D261" s="138" t="s">
        <v>135</v>
      </c>
      <c r="F261" s="139" t="s">
        <v>404</v>
      </c>
      <c r="L261" s="28"/>
      <c r="M261" s="137"/>
      <c r="T261" s="48"/>
      <c r="AT261" s="15" t="s">
        <v>135</v>
      </c>
      <c r="AU261" s="15" t="s">
        <v>86</v>
      </c>
    </row>
    <row r="262" spans="2:65" s="1" customFormat="1" ht="24.25" customHeight="1">
      <c r="B262" s="122"/>
      <c r="C262" s="123">
        <v>81</v>
      </c>
      <c r="D262" s="123" t="s">
        <v>126</v>
      </c>
      <c r="E262" s="124" t="s">
        <v>405</v>
      </c>
      <c r="F262" s="125" t="s">
        <v>406</v>
      </c>
      <c r="G262" s="126" t="s">
        <v>371</v>
      </c>
      <c r="H262" s="127">
        <v>8</v>
      </c>
      <c r="I262" s="128"/>
      <c r="J262" s="128">
        <f>ROUND(I262*H262,2)</f>
        <v>0</v>
      </c>
      <c r="K262" s="125" t="s">
        <v>130</v>
      </c>
      <c r="L262" s="28"/>
      <c r="M262" s="129" t="s">
        <v>3</v>
      </c>
      <c r="N262" s="130" t="s">
        <v>48</v>
      </c>
      <c r="O262" s="131">
        <v>0.70899999999999996</v>
      </c>
      <c r="P262" s="131">
        <f>O262*H262</f>
        <v>5.6719999999999997</v>
      </c>
      <c r="Q262" s="131">
        <v>0</v>
      </c>
      <c r="R262" s="131">
        <f>Q262*H262</f>
        <v>0</v>
      </c>
      <c r="S262" s="131">
        <v>0</v>
      </c>
      <c r="T262" s="132">
        <f>S262*H262</f>
        <v>0</v>
      </c>
      <c r="AR262" s="133" t="s">
        <v>195</v>
      </c>
      <c r="AT262" s="133" t="s">
        <v>126</v>
      </c>
      <c r="AU262" s="133" t="s">
        <v>86</v>
      </c>
      <c r="AY262" s="15" t="s">
        <v>124</v>
      </c>
      <c r="BE262" s="134">
        <f>IF(N262="základní",J262,0)</f>
        <v>0</v>
      </c>
      <c r="BF262" s="134">
        <f>IF(N262="snížená",J262,0)</f>
        <v>0</v>
      </c>
      <c r="BG262" s="134">
        <f>IF(N262="zákl. přenesená",J262,0)</f>
        <v>0</v>
      </c>
      <c r="BH262" s="134">
        <f>IF(N262="sníž. přenesená",J262,0)</f>
        <v>0</v>
      </c>
      <c r="BI262" s="134">
        <f>IF(N262="nulová",J262,0)</f>
        <v>0</v>
      </c>
      <c r="BJ262" s="15" t="s">
        <v>84</v>
      </c>
      <c r="BK262" s="134">
        <f>ROUND(I262*H262,2)</f>
        <v>0</v>
      </c>
      <c r="BL262" s="15" t="s">
        <v>195</v>
      </c>
      <c r="BM262" s="133" t="s">
        <v>407</v>
      </c>
    </row>
    <row r="263" spans="2:65" s="1" customFormat="1">
      <c r="B263" s="28"/>
      <c r="D263" s="135" t="s">
        <v>133</v>
      </c>
      <c r="F263" s="136" t="s">
        <v>408</v>
      </c>
      <c r="L263" s="28"/>
      <c r="M263" s="137"/>
      <c r="T263" s="48"/>
      <c r="AT263" s="15" t="s">
        <v>133</v>
      </c>
      <c r="AU263" s="15" t="s">
        <v>86</v>
      </c>
    </row>
    <row r="264" spans="2:65" s="1" customFormat="1" ht="36">
      <c r="B264" s="28"/>
      <c r="D264" s="138" t="s">
        <v>135</v>
      </c>
      <c r="F264" s="139" t="s">
        <v>807</v>
      </c>
      <c r="L264" s="28"/>
      <c r="M264" s="137"/>
      <c r="T264" s="48"/>
      <c r="AT264" s="15" t="s">
        <v>135</v>
      </c>
      <c r="AU264" s="15" t="s">
        <v>86</v>
      </c>
    </row>
    <row r="265" spans="2:65" s="1" customFormat="1" ht="24.25" customHeight="1">
      <c r="B265" s="122"/>
      <c r="C265" s="123">
        <v>82</v>
      </c>
      <c r="D265" s="123" t="s">
        <v>126</v>
      </c>
      <c r="E265" s="124" t="s">
        <v>410</v>
      </c>
      <c r="F265" s="125" t="s">
        <v>411</v>
      </c>
      <c r="G265" s="126" t="s">
        <v>371</v>
      </c>
      <c r="H265" s="127">
        <v>8</v>
      </c>
      <c r="I265" s="128"/>
      <c r="J265" s="128">
        <f>ROUND(I265*H265,2)</f>
        <v>0</v>
      </c>
      <c r="K265" s="125" t="s">
        <v>130</v>
      </c>
      <c r="L265" s="28"/>
      <c r="M265" s="129" t="s">
        <v>3</v>
      </c>
      <c r="N265" s="130" t="s">
        <v>48</v>
      </c>
      <c r="O265" s="131">
        <v>0.81499999999999995</v>
      </c>
      <c r="P265" s="131">
        <f>O265*H265</f>
        <v>6.52</v>
      </c>
      <c r="Q265" s="131">
        <v>0</v>
      </c>
      <c r="R265" s="131">
        <f>Q265*H265</f>
        <v>0</v>
      </c>
      <c r="S265" s="131">
        <v>0</v>
      </c>
      <c r="T265" s="132">
        <f>S265*H265</f>
        <v>0</v>
      </c>
      <c r="AR265" s="133" t="s">
        <v>195</v>
      </c>
      <c r="AT265" s="133" t="s">
        <v>126</v>
      </c>
      <c r="AU265" s="133" t="s">
        <v>86</v>
      </c>
      <c r="AY265" s="15" t="s">
        <v>124</v>
      </c>
      <c r="BE265" s="134">
        <f>IF(N265="základní",J265,0)</f>
        <v>0</v>
      </c>
      <c r="BF265" s="134">
        <f>IF(N265="snížená",J265,0)</f>
        <v>0</v>
      </c>
      <c r="BG265" s="134">
        <f>IF(N265="zákl. přenesená",J265,0)</f>
        <v>0</v>
      </c>
      <c r="BH265" s="134">
        <f>IF(N265="sníž. přenesená",J265,0)</f>
        <v>0</v>
      </c>
      <c r="BI265" s="134">
        <f>IF(N265="nulová",J265,0)</f>
        <v>0</v>
      </c>
      <c r="BJ265" s="15" t="s">
        <v>84</v>
      </c>
      <c r="BK265" s="134">
        <f>ROUND(I265*H265,2)</f>
        <v>0</v>
      </c>
      <c r="BL265" s="15" t="s">
        <v>195</v>
      </c>
      <c r="BM265" s="133" t="s">
        <v>412</v>
      </c>
    </row>
    <row r="266" spans="2:65" s="1" customFormat="1">
      <c r="B266" s="28"/>
      <c r="D266" s="135" t="s">
        <v>133</v>
      </c>
      <c r="F266" s="136" t="s">
        <v>413</v>
      </c>
      <c r="L266" s="28"/>
      <c r="M266" s="137"/>
      <c r="T266" s="48"/>
      <c r="AT266" s="15" t="s">
        <v>133</v>
      </c>
      <c r="AU266" s="15" t="s">
        <v>86</v>
      </c>
    </row>
    <row r="267" spans="2:65" s="1" customFormat="1" ht="36">
      <c r="B267" s="28"/>
      <c r="D267" s="138" t="s">
        <v>135</v>
      </c>
      <c r="F267" s="139" t="s">
        <v>409</v>
      </c>
      <c r="L267" s="28"/>
      <c r="M267" s="137"/>
      <c r="T267" s="48"/>
      <c r="AT267" s="15" t="s">
        <v>135</v>
      </c>
      <c r="AU267" s="15" t="s">
        <v>86</v>
      </c>
    </row>
    <row r="268" spans="2:65" s="1" customFormat="1" ht="16.5" customHeight="1">
      <c r="B268" s="122"/>
      <c r="C268" s="123">
        <v>83</v>
      </c>
      <c r="D268" s="123" t="s">
        <v>126</v>
      </c>
      <c r="E268" s="124" t="s">
        <v>414</v>
      </c>
      <c r="F268" s="125" t="s">
        <v>415</v>
      </c>
      <c r="G268" s="126" t="s">
        <v>137</v>
      </c>
      <c r="H268" s="127">
        <v>12</v>
      </c>
      <c r="I268" s="128"/>
      <c r="J268" s="128">
        <f>ROUND(I268*H268,2)</f>
        <v>0</v>
      </c>
      <c r="K268" s="125" t="s">
        <v>130</v>
      </c>
      <c r="L268" s="28"/>
      <c r="M268" s="129" t="s">
        <v>3</v>
      </c>
      <c r="N268" s="130" t="s">
        <v>48</v>
      </c>
      <c r="O268" s="131">
        <v>0.156</v>
      </c>
      <c r="P268" s="131">
        <f>O268*H268</f>
        <v>1.8719999999999999</v>
      </c>
      <c r="Q268" s="131">
        <v>6.9999999999999999E-4</v>
      </c>
      <c r="R268" s="131">
        <f>Q268*H268</f>
        <v>8.3999999999999995E-3</v>
      </c>
      <c r="S268" s="131">
        <v>0</v>
      </c>
      <c r="T268" s="132">
        <f>S268*H268</f>
        <v>0</v>
      </c>
      <c r="AR268" s="133" t="s">
        <v>195</v>
      </c>
      <c r="AT268" s="133" t="s">
        <v>126</v>
      </c>
      <c r="AU268" s="133" t="s">
        <v>86</v>
      </c>
      <c r="AY268" s="15" t="s">
        <v>124</v>
      </c>
      <c r="BE268" s="134">
        <f>IF(N268="základní",J268,0)</f>
        <v>0</v>
      </c>
      <c r="BF268" s="134">
        <f>IF(N268="snížená",J268,0)</f>
        <v>0</v>
      </c>
      <c r="BG268" s="134">
        <f>IF(N268="zákl. přenesená",J268,0)</f>
        <v>0</v>
      </c>
      <c r="BH268" s="134">
        <f>IF(N268="sníž. přenesená",J268,0)</f>
        <v>0</v>
      </c>
      <c r="BI268" s="134">
        <f>IF(N268="nulová",J268,0)</f>
        <v>0</v>
      </c>
      <c r="BJ268" s="15" t="s">
        <v>84</v>
      </c>
      <c r="BK268" s="134">
        <f>ROUND(I268*H268,2)</f>
        <v>0</v>
      </c>
      <c r="BL268" s="15" t="s">
        <v>195</v>
      </c>
      <c r="BM268" s="133" t="s">
        <v>416</v>
      </c>
    </row>
    <row r="269" spans="2:65" s="1" customFormat="1">
      <c r="B269" s="28"/>
      <c r="D269" s="135" t="s">
        <v>133</v>
      </c>
      <c r="F269" s="136" t="s">
        <v>417</v>
      </c>
      <c r="L269" s="28"/>
      <c r="M269" s="137"/>
      <c r="T269" s="48"/>
      <c r="AT269" s="15" t="s">
        <v>133</v>
      </c>
      <c r="AU269" s="15" t="s">
        <v>86</v>
      </c>
    </row>
    <row r="270" spans="2:65" s="1" customFormat="1" ht="18">
      <c r="B270" s="28"/>
      <c r="D270" s="138" t="s">
        <v>135</v>
      </c>
      <c r="F270" s="139" t="s">
        <v>418</v>
      </c>
      <c r="L270" s="28"/>
      <c r="M270" s="137"/>
      <c r="T270" s="48"/>
      <c r="AT270" s="15" t="s">
        <v>135</v>
      </c>
      <c r="AU270" s="15" t="s">
        <v>86</v>
      </c>
    </row>
    <row r="271" spans="2:65" s="1" customFormat="1" ht="16.5" customHeight="1">
      <c r="B271" s="122"/>
      <c r="C271" s="123">
        <v>84</v>
      </c>
      <c r="D271" s="123" t="s">
        <v>126</v>
      </c>
      <c r="E271" s="124" t="s">
        <v>419</v>
      </c>
      <c r="F271" s="125" t="s">
        <v>420</v>
      </c>
      <c r="G271" s="126" t="s">
        <v>137</v>
      </c>
      <c r="H271" s="127">
        <v>12</v>
      </c>
      <c r="I271" s="128"/>
      <c r="J271" s="128">
        <f>ROUND(I271*H271,2)</f>
        <v>0</v>
      </c>
      <c r="K271" s="125" t="s">
        <v>130</v>
      </c>
      <c r="L271" s="28"/>
      <c r="M271" s="129" t="s">
        <v>3</v>
      </c>
      <c r="N271" s="130" t="s">
        <v>48</v>
      </c>
      <c r="O271" s="131">
        <v>9.5000000000000001E-2</v>
      </c>
      <c r="P271" s="131">
        <f>O271*H271</f>
        <v>1.1400000000000001</v>
      </c>
      <c r="Q271" s="131">
        <v>0</v>
      </c>
      <c r="R271" s="131">
        <f>Q271*H271</f>
        <v>0</v>
      </c>
      <c r="S271" s="131">
        <v>0</v>
      </c>
      <c r="T271" s="132">
        <f>S271*H271</f>
        <v>0</v>
      </c>
      <c r="AR271" s="133" t="s">
        <v>195</v>
      </c>
      <c r="AT271" s="133" t="s">
        <v>126</v>
      </c>
      <c r="AU271" s="133" t="s">
        <v>86</v>
      </c>
      <c r="AY271" s="15" t="s">
        <v>124</v>
      </c>
      <c r="BE271" s="134">
        <f>IF(N271="základní",J271,0)</f>
        <v>0</v>
      </c>
      <c r="BF271" s="134">
        <f>IF(N271="snížená",J271,0)</f>
        <v>0</v>
      </c>
      <c r="BG271" s="134">
        <f>IF(N271="zákl. přenesená",J271,0)</f>
        <v>0</v>
      </c>
      <c r="BH271" s="134">
        <f>IF(N271="sníž. přenesená",J271,0)</f>
        <v>0</v>
      </c>
      <c r="BI271" s="134">
        <f>IF(N271="nulová",J271,0)</f>
        <v>0</v>
      </c>
      <c r="BJ271" s="15" t="s">
        <v>84</v>
      </c>
      <c r="BK271" s="134">
        <f>ROUND(I271*H271,2)</f>
        <v>0</v>
      </c>
      <c r="BL271" s="15" t="s">
        <v>195</v>
      </c>
      <c r="BM271" s="133" t="s">
        <v>421</v>
      </c>
    </row>
    <row r="272" spans="2:65" s="1" customFormat="1">
      <c r="B272" s="28"/>
      <c r="D272" s="135" t="s">
        <v>133</v>
      </c>
      <c r="F272" s="136" t="s">
        <v>422</v>
      </c>
      <c r="L272" s="28"/>
      <c r="M272" s="137"/>
      <c r="T272" s="48"/>
      <c r="AT272" s="15" t="s">
        <v>133</v>
      </c>
      <c r="AU272" s="15" t="s">
        <v>86</v>
      </c>
    </row>
    <row r="273" spans="2:65" s="1" customFormat="1" ht="18">
      <c r="B273" s="28"/>
      <c r="D273" s="138" t="s">
        <v>135</v>
      </c>
      <c r="F273" s="139" t="s">
        <v>423</v>
      </c>
      <c r="L273" s="28"/>
      <c r="M273" s="137"/>
      <c r="T273" s="48"/>
      <c r="AT273" s="15" t="s">
        <v>135</v>
      </c>
      <c r="AU273" s="15" t="s">
        <v>86</v>
      </c>
    </row>
    <row r="274" spans="2:65" s="1" customFormat="1" ht="24.25" customHeight="1">
      <c r="B274" s="122"/>
      <c r="C274" s="123">
        <v>85</v>
      </c>
      <c r="D274" s="123" t="s">
        <v>126</v>
      </c>
      <c r="E274" s="124" t="s">
        <v>424</v>
      </c>
      <c r="F274" s="125" t="s">
        <v>425</v>
      </c>
      <c r="G274" s="126" t="s">
        <v>371</v>
      </c>
      <c r="H274" s="127">
        <v>29</v>
      </c>
      <c r="I274" s="128"/>
      <c r="J274" s="128">
        <f>ROUND(I274*H274,2)</f>
        <v>0</v>
      </c>
      <c r="K274" s="125" t="s">
        <v>130</v>
      </c>
      <c r="L274" s="28"/>
      <c r="M274" s="129" t="s">
        <v>3</v>
      </c>
      <c r="N274" s="130" t="s">
        <v>48</v>
      </c>
      <c r="O274" s="131">
        <v>0.629</v>
      </c>
      <c r="P274" s="131">
        <f>O274*H274</f>
        <v>18.241</v>
      </c>
      <c r="Q274" s="131">
        <v>2.5018699999999998</v>
      </c>
      <c r="R274" s="131">
        <f>Q274*H274</f>
        <v>72.55422999999999</v>
      </c>
      <c r="S274" s="131">
        <v>0</v>
      </c>
      <c r="T274" s="132">
        <f>S274*H274</f>
        <v>0</v>
      </c>
      <c r="AR274" s="133" t="s">
        <v>195</v>
      </c>
      <c r="AT274" s="133" t="s">
        <v>126</v>
      </c>
      <c r="AU274" s="133" t="s">
        <v>86</v>
      </c>
      <c r="AY274" s="15" t="s">
        <v>124</v>
      </c>
      <c r="BE274" s="134">
        <f>IF(N274="základní",J274,0)</f>
        <v>0</v>
      </c>
      <c r="BF274" s="134">
        <f>IF(N274="snížená",J274,0)</f>
        <v>0</v>
      </c>
      <c r="BG274" s="134">
        <f>IF(N274="zákl. přenesená",J274,0)</f>
        <v>0</v>
      </c>
      <c r="BH274" s="134">
        <f>IF(N274="sníž. přenesená",J274,0)</f>
        <v>0</v>
      </c>
      <c r="BI274" s="134">
        <f>IF(N274="nulová",J274,0)</f>
        <v>0</v>
      </c>
      <c r="BJ274" s="15" t="s">
        <v>84</v>
      </c>
      <c r="BK274" s="134">
        <f>ROUND(I274*H274,2)</f>
        <v>0</v>
      </c>
      <c r="BL274" s="15" t="s">
        <v>195</v>
      </c>
      <c r="BM274" s="133" t="s">
        <v>426</v>
      </c>
    </row>
    <row r="275" spans="2:65" s="1" customFormat="1" ht="18">
      <c r="B275" s="28"/>
      <c r="D275" s="138" t="s">
        <v>135</v>
      </c>
      <c r="F275" s="139" t="s">
        <v>805</v>
      </c>
      <c r="L275" s="28"/>
      <c r="M275" s="137"/>
      <c r="T275" s="48"/>
      <c r="AT275" s="15" t="s">
        <v>135</v>
      </c>
      <c r="AU275" s="15" t="s">
        <v>86</v>
      </c>
    </row>
    <row r="276" spans="2:65" s="1" customFormat="1" ht="16.5" customHeight="1">
      <c r="B276" s="122"/>
      <c r="C276" s="123">
        <v>86</v>
      </c>
      <c r="D276" s="123" t="s">
        <v>126</v>
      </c>
      <c r="E276" s="124" t="s">
        <v>427</v>
      </c>
      <c r="F276" s="125" t="s">
        <v>428</v>
      </c>
      <c r="G276" s="126" t="s">
        <v>129</v>
      </c>
      <c r="H276" s="127">
        <v>8</v>
      </c>
      <c r="I276" s="128"/>
      <c r="J276" s="128">
        <f>ROUND(I276*H276,2)</f>
        <v>0</v>
      </c>
      <c r="K276" s="125" t="s">
        <v>130</v>
      </c>
      <c r="L276" s="28"/>
      <c r="M276" s="129" t="s">
        <v>3</v>
      </c>
      <c r="N276" s="130" t="s">
        <v>48</v>
      </c>
      <c r="O276" s="131">
        <v>1.9E-2</v>
      </c>
      <c r="P276" s="131">
        <f>O276*H276</f>
        <v>0.152</v>
      </c>
      <c r="Q276" s="131">
        <v>7.6E-3</v>
      </c>
      <c r="R276" s="131">
        <f>Q276*H276</f>
        <v>6.08E-2</v>
      </c>
      <c r="S276" s="131">
        <v>0</v>
      </c>
      <c r="T276" s="132">
        <f>S276*H276</f>
        <v>0</v>
      </c>
      <c r="AR276" s="133" t="s">
        <v>195</v>
      </c>
      <c r="AT276" s="133" t="s">
        <v>126</v>
      </c>
      <c r="AU276" s="133" t="s">
        <v>86</v>
      </c>
      <c r="AY276" s="15" t="s">
        <v>124</v>
      </c>
      <c r="BE276" s="134">
        <f>IF(N276="základní",J276,0)</f>
        <v>0</v>
      </c>
      <c r="BF276" s="134">
        <f>IF(N276="snížená",J276,0)</f>
        <v>0</v>
      </c>
      <c r="BG276" s="134">
        <f>IF(N276="zákl. přenesená",J276,0)</f>
        <v>0</v>
      </c>
      <c r="BH276" s="134">
        <f>IF(N276="sníž. přenesená",J276,0)</f>
        <v>0</v>
      </c>
      <c r="BI276" s="134">
        <f>IF(N276="nulová",J276,0)</f>
        <v>0</v>
      </c>
      <c r="BJ276" s="15" t="s">
        <v>84</v>
      </c>
      <c r="BK276" s="134">
        <f>ROUND(I276*H276,2)</f>
        <v>0</v>
      </c>
      <c r="BL276" s="15" t="s">
        <v>195</v>
      </c>
      <c r="BM276" s="133" t="s">
        <v>429</v>
      </c>
    </row>
    <row r="277" spans="2:65" s="1" customFormat="1">
      <c r="B277" s="28"/>
      <c r="D277" s="135" t="s">
        <v>133</v>
      </c>
      <c r="F277" s="136" t="s">
        <v>430</v>
      </c>
      <c r="L277" s="28"/>
      <c r="M277" s="137"/>
      <c r="T277" s="48"/>
      <c r="AT277" s="15" t="s">
        <v>133</v>
      </c>
      <c r="AU277" s="15" t="s">
        <v>86</v>
      </c>
    </row>
    <row r="278" spans="2:65" s="1" customFormat="1" ht="18">
      <c r="B278" s="28"/>
      <c r="D278" s="138" t="s">
        <v>135</v>
      </c>
      <c r="F278" s="139" t="s">
        <v>431</v>
      </c>
      <c r="L278" s="28"/>
      <c r="M278" s="137"/>
      <c r="T278" s="48"/>
      <c r="AT278" s="15" t="s">
        <v>135</v>
      </c>
      <c r="AU278" s="15" t="s">
        <v>86</v>
      </c>
    </row>
    <row r="279" spans="2:65" s="1" customFormat="1" ht="24.25" customHeight="1">
      <c r="B279" s="122"/>
      <c r="C279" s="123">
        <v>87</v>
      </c>
      <c r="D279" s="123" t="s">
        <v>126</v>
      </c>
      <c r="E279" s="124" t="s">
        <v>432</v>
      </c>
      <c r="F279" s="125" t="s">
        <v>433</v>
      </c>
      <c r="G279" s="126" t="s">
        <v>129</v>
      </c>
      <c r="H279" s="127">
        <v>12</v>
      </c>
      <c r="I279" s="128"/>
      <c r="J279" s="128">
        <f>ROUND(I279*H279,2)</f>
        <v>0</v>
      </c>
      <c r="K279" s="125" t="s">
        <v>130</v>
      </c>
      <c r="L279" s="28"/>
      <c r="M279" s="129" t="s">
        <v>3</v>
      </c>
      <c r="N279" s="130" t="s">
        <v>48</v>
      </c>
      <c r="O279" s="131">
        <v>0.53900000000000003</v>
      </c>
      <c r="P279" s="131">
        <f>O279*H279</f>
        <v>6.468</v>
      </c>
      <c r="Q279" s="131">
        <v>0.19400000000000001</v>
      </c>
      <c r="R279" s="131">
        <f>Q279*H279</f>
        <v>2.3280000000000003</v>
      </c>
      <c r="S279" s="131">
        <v>0</v>
      </c>
      <c r="T279" s="132">
        <f>S279*H279</f>
        <v>0</v>
      </c>
      <c r="AR279" s="133" t="s">
        <v>195</v>
      </c>
      <c r="AT279" s="133" t="s">
        <v>126</v>
      </c>
      <c r="AU279" s="133" t="s">
        <v>86</v>
      </c>
      <c r="AY279" s="15" t="s">
        <v>124</v>
      </c>
      <c r="BE279" s="134">
        <f>IF(N279="základní",J279,0)</f>
        <v>0</v>
      </c>
      <c r="BF279" s="134">
        <f>IF(N279="snížená",J279,0)</f>
        <v>0</v>
      </c>
      <c r="BG279" s="134">
        <f>IF(N279="zákl. přenesená",J279,0)</f>
        <v>0</v>
      </c>
      <c r="BH279" s="134">
        <f>IF(N279="sníž. přenesená",J279,0)</f>
        <v>0</v>
      </c>
      <c r="BI279" s="134">
        <f>IF(N279="nulová",J279,0)</f>
        <v>0</v>
      </c>
      <c r="BJ279" s="15" t="s">
        <v>84</v>
      </c>
      <c r="BK279" s="134">
        <f>ROUND(I279*H279,2)</f>
        <v>0</v>
      </c>
      <c r="BL279" s="15" t="s">
        <v>195</v>
      </c>
      <c r="BM279" s="133" t="s">
        <v>434</v>
      </c>
    </row>
    <row r="280" spans="2:65" s="1" customFormat="1">
      <c r="B280" s="28"/>
      <c r="D280" s="135" t="s">
        <v>133</v>
      </c>
      <c r="F280" s="136" t="s">
        <v>435</v>
      </c>
      <c r="L280" s="28"/>
      <c r="M280" s="137"/>
      <c r="T280" s="48"/>
      <c r="AT280" s="15" t="s">
        <v>133</v>
      </c>
      <c r="AU280" s="15" t="s">
        <v>86</v>
      </c>
    </row>
    <row r="281" spans="2:65" s="1" customFormat="1" ht="45">
      <c r="B281" s="28"/>
      <c r="D281" s="138" t="s">
        <v>135</v>
      </c>
      <c r="F281" s="139" t="s">
        <v>436</v>
      </c>
      <c r="L281" s="28"/>
      <c r="M281" s="137"/>
      <c r="T281" s="48"/>
      <c r="AT281" s="15" t="s">
        <v>135</v>
      </c>
      <c r="AU281" s="15" t="s">
        <v>86</v>
      </c>
    </row>
    <row r="282" spans="2:65" s="1" customFormat="1" ht="37.9" customHeight="1">
      <c r="B282" s="122"/>
      <c r="C282" s="123">
        <v>88</v>
      </c>
      <c r="D282" s="123" t="s">
        <v>126</v>
      </c>
      <c r="E282" s="124" t="s">
        <v>437</v>
      </c>
      <c r="F282" s="125" t="s">
        <v>438</v>
      </c>
      <c r="G282" s="126" t="s">
        <v>157</v>
      </c>
      <c r="H282" s="127">
        <v>2400</v>
      </c>
      <c r="I282" s="128"/>
      <c r="J282" s="128">
        <f>ROUND(I282*H282,2)</f>
        <v>0</v>
      </c>
      <c r="K282" s="125" t="s">
        <v>130</v>
      </c>
      <c r="L282" s="28"/>
      <c r="M282" s="129" t="s">
        <v>3</v>
      </c>
      <c r="N282" s="130" t="s">
        <v>48</v>
      </c>
      <c r="O282" s="131">
        <v>1.0409999999999999</v>
      </c>
      <c r="P282" s="131">
        <f>O282*H282</f>
        <v>2498.3999999999996</v>
      </c>
      <c r="Q282" s="131">
        <v>0</v>
      </c>
      <c r="R282" s="131">
        <f>Q282*H282</f>
        <v>0</v>
      </c>
      <c r="S282" s="131">
        <v>0</v>
      </c>
      <c r="T282" s="132">
        <f>S282*H282</f>
        <v>0</v>
      </c>
      <c r="AR282" s="133" t="s">
        <v>195</v>
      </c>
      <c r="AT282" s="133" t="s">
        <v>126</v>
      </c>
      <c r="AU282" s="133" t="s">
        <v>86</v>
      </c>
      <c r="AY282" s="15" t="s">
        <v>124</v>
      </c>
      <c r="BE282" s="134">
        <f>IF(N282="základní",J282,0)</f>
        <v>0</v>
      </c>
      <c r="BF282" s="134">
        <f>IF(N282="snížená",J282,0)</f>
        <v>0</v>
      </c>
      <c r="BG282" s="134">
        <f>IF(N282="zákl. přenesená",J282,0)</f>
        <v>0</v>
      </c>
      <c r="BH282" s="134">
        <f>IF(N282="sníž. přenesená",J282,0)</f>
        <v>0</v>
      </c>
      <c r="BI282" s="134">
        <f>IF(N282="nulová",J282,0)</f>
        <v>0</v>
      </c>
      <c r="BJ282" s="15" t="s">
        <v>84</v>
      </c>
      <c r="BK282" s="134">
        <f>ROUND(I282*H282,2)</f>
        <v>0</v>
      </c>
      <c r="BL282" s="15" t="s">
        <v>195</v>
      </c>
      <c r="BM282" s="133" t="s">
        <v>439</v>
      </c>
    </row>
    <row r="283" spans="2:65" s="1" customFormat="1" ht="24.25" customHeight="1">
      <c r="B283" s="122"/>
      <c r="C283" s="123">
        <v>89</v>
      </c>
      <c r="D283" s="123" t="s">
        <v>126</v>
      </c>
      <c r="E283" s="124" t="s">
        <v>440</v>
      </c>
      <c r="F283" s="125" t="s">
        <v>441</v>
      </c>
      <c r="G283" s="126" t="s">
        <v>157</v>
      </c>
      <c r="H283" s="127">
        <v>2400</v>
      </c>
      <c r="I283" s="128"/>
      <c r="J283" s="128">
        <f>ROUND(I283*H283,2)</f>
        <v>0</v>
      </c>
      <c r="K283" s="125" t="s">
        <v>3</v>
      </c>
      <c r="L283" s="28"/>
      <c r="M283" s="129" t="s">
        <v>3</v>
      </c>
      <c r="N283" s="130" t="s">
        <v>48</v>
      </c>
      <c r="O283" s="131">
        <v>0.06</v>
      </c>
      <c r="P283" s="131">
        <f>O283*H283</f>
        <v>144</v>
      </c>
      <c r="Q283" s="131">
        <v>0</v>
      </c>
      <c r="R283" s="131">
        <f>Q283*H283</f>
        <v>0</v>
      </c>
      <c r="S283" s="131">
        <v>0</v>
      </c>
      <c r="T283" s="132">
        <f>S283*H283</f>
        <v>0</v>
      </c>
      <c r="AR283" s="133" t="s">
        <v>195</v>
      </c>
      <c r="AT283" s="133" t="s">
        <v>126</v>
      </c>
      <c r="AU283" s="133" t="s">
        <v>86</v>
      </c>
      <c r="AY283" s="15" t="s">
        <v>124</v>
      </c>
      <c r="BE283" s="134">
        <f>IF(N283="základní",J283,0)</f>
        <v>0</v>
      </c>
      <c r="BF283" s="134">
        <f>IF(N283="snížená",J283,0)</f>
        <v>0</v>
      </c>
      <c r="BG283" s="134">
        <f>IF(N283="zákl. přenesená",J283,0)</f>
        <v>0</v>
      </c>
      <c r="BH283" s="134">
        <f>IF(N283="sníž. přenesená",J283,0)</f>
        <v>0</v>
      </c>
      <c r="BI283" s="134">
        <f>IF(N283="nulová",J283,0)</f>
        <v>0</v>
      </c>
      <c r="BJ283" s="15" t="s">
        <v>84</v>
      </c>
      <c r="BK283" s="134">
        <f>ROUND(I283*H283,2)</f>
        <v>0</v>
      </c>
      <c r="BL283" s="15" t="s">
        <v>195</v>
      </c>
      <c r="BM283" s="133" t="s">
        <v>442</v>
      </c>
    </row>
    <row r="284" spans="2:65" s="1" customFormat="1" ht="18">
      <c r="B284" s="28"/>
      <c r="D284" s="138" t="s">
        <v>135</v>
      </c>
      <c r="F284" s="139" t="s">
        <v>443</v>
      </c>
      <c r="H284" s="127"/>
      <c r="L284" s="28"/>
      <c r="M284" s="137"/>
      <c r="T284" s="48"/>
      <c r="AT284" s="15" t="s">
        <v>135</v>
      </c>
      <c r="AU284" s="15" t="s">
        <v>86</v>
      </c>
    </row>
    <row r="285" spans="2:65" s="1" customFormat="1" ht="33" customHeight="1">
      <c r="B285" s="122"/>
      <c r="C285" s="123">
        <v>90</v>
      </c>
      <c r="D285" s="123" t="s">
        <v>126</v>
      </c>
      <c r="E285" s="124" t="s">
        <v>444</v>
      </c>
      <c r="F285" s="125" t="s">
        <v>445</v>
      </c>
      <c r="G285" s="126" t="s">
        <v>157</v>
      </c>
      <c r="H285" s="127">
        <v>2400</v>
      </c>
      <c r="I285" s="128"/>
      <c r="J285" s="128">
        <f>ROUND(I285*H285,2)</f>
        <v>0</v>
      </c>
      <c r="K285" s="125" t="s">
        <v>130</v>
      </c>
      <c r="L285" s="28"/>
      <c r="M285" s="129" t="s">
        <v>3</v>
      </c>
      <c r="N285" s="130" t="s">
        <v>48</v>
      </c>
      <c r="O285" s="131">
        <v>9.4E-2</v>
      </c>
      <c r="P285" s="131">
        <f>O285*H285</f>
        <v>225.6</v>
      </c>
      <c r="Q285" s="131">
        <v>0</v>
      </c>
      <c r="R285" s="131">
        <f>Q285*H285</f>
        <v>0</v>
      </c>
      <c r="S285" s="131">
        <v>0</v>
      </c>
      <c r="T285" s="132">
        <f>S285*H285</f>
        <v>0</v>
      </c>
      <c r="AR285" s="133" t="s">
        <v>195</v>
      </c>
      <c r="AT285" s="133" t="s">
        <v>126</v>
      </c>
      <c r="AU285" s="133" t="s">
        <v>86</v>
      </c>
      <c r="AY285" s="15" t="s">
        <v>124</v>
      </c>
      <c r="BE285" s="134">
        <f>IF(N285="základní",J285,0)</f>
        <v>0</v>
      </c>
      <c r="BF285" s="134">
        <f>IF(N285="snížená",J285,0)</f>
        <v>0</v>
      </c>
      <c r="BG285" s="134">
        <f>IF(N285="zákl. přenesená",J285,0)</f>
        <v>0</v>
      </c>
      <c r="BH285" s="134">
        <f>IF(N285="sníž. přenesená",J285,0)</f>
        <v>0</v>
      </c>
      <c r="BI285" s="134">
        <f>IF(N285="nulová",J285,0)</f>
        <v>0</v>
      </c>
      <c r="BJ285" s="15" t="s">
        <v>84</v>
      </c>
      <c r="BK285" s="134">
        <f>ROUND(I285*H285,2)</f>
        <v>0</v>
      </c>
      <c r="BL285" s="15" t="s">
        <v>195</v>
      </c>
      <c r="BM285" s="133" t="s">
        <v>446</v>
      </c>
    </row>
    <row r="286" spans="2:65" s="1" customFormat="1">
      <c r="B286" s="28"/>
      <c r="D286" s="135" t="s">
        <v>133</v>
      </c>
      <c r="F286" s="136" t="s">
        <v>447</v>
      </c>
      <c r="L286" s="28"/>
      <c r="M286" s="137"/>
      <c r="T286" s="48"/>
      <c r="AT286" s="15" t="s">
        <v>133</v>
      </c>
      <c r="AU286" s="15" t="s">
        <v>86</v>
      </c>
    </row>
    <row r="287" spans="2:65" s="1" customFormat="1" ht="18">
      <c r="B287" s="28"/>
      <c r="D287" s="138" t="s">
        <v>135</v>
      </c>
      <c r="F287" s="139" t="s">
        <v>448</v>
      </c>
      <c r="L287" s="28"/>
      <c r="M287" s="137"/>
      <c r="T287" s="48"/>
      <c r="AT287" s="15" t="s">
        <v>135</v>
      </c>
      <c r="AU287" s="15" t="s">
        <v>86</v>
      </c>
    </row>
    <row r="288" spans="2:65" s="1" customFormat="1" ht="37.9" customHeight="1">
      <c r="B288" s="122"/>
      <c r="C288" s="123">
        <v>91</v>
      </c>
      <c r="D288" s="123" t="s">
        <v>126</v>
      </c>
      <c r="E288" s="124" t="s">
        <v>449</v>
      </c>
      <c r="F288" s="125" t="s">
        <v>450</v>
      </c>
      <c r="G288" s="126" t="s">
        <v>157</v>
      </c>
      <c r="H288" s="127">
        <v>58</v>
      </c>
      <c r="I288" s="128"/>
      <c r="J288" s="128">
        <f>ROUND(I288*H288,2)</f>
        <v>0</v>
      </c>
      <c r="K288" s="125" t="s">
        <v>130</v>
      </c>
      <c r="L288" s="28"/>
      <c r="M288" s="129" t="s">
        <v>3</v>
      </c>
      <c r="N288" s="130" t="s">
        <v>48</v>
      </c>
      <c r="O288" s="131">
        <v>0.83299999999999996</v>
      </c>
      <c r="P288" s="131">
        <f>O288*H288</f>
        <v>48.314</v>
      </c>
      <c r="Q288" s="131">
        <v>0</v>
      </c>
      <c r="R288" s="131">
        <f>Q288*H288</f>
        <v>0</v>
      </c>
      <c r="S288" s="131">
        <v>0</v>
      </c>
      <c r="T288" s="132">
        <f>S288*H288</f>
        <v>0</v>
      </c>
      <c r="AR288" s="133" t="s">
        <v>195</v>
      </c>
      <c r="AT288" s="133" t="s">
        <v>126</v>
      </c>
      <c r="AU288" s="133" t="s">
        <v>86</v>
      </c>
      <c r="AY288" s="15" t="s">
        <v>124</v>
      </c>
      <c r="BE288" s="134">
        <f>IF(N288="základní",J288,0)</f>
        <v>0</v>
      </c>
      <c r="BF288" s="134">
        <f>IF(N288="snížená",J288,0)</f>
        <v>0</v>
      </c>
      <c r="BG288" s="134">
        <f>IF(N288="zákl. přenesená",J288,0)</f>
        <v>0</v>
      </c>
      <c r="BH288" s="134">
        <f>IF(N288="sníž. přenesená",J288,0)</f>
        <v>0</v>
      </c>
      <c r="BI288" s="134">
        <f>IF(N288="nulová",J288,0)</f>
        <v>0</v>
      </c>
      <c r="BJ288" s="15" t="s">
        <v>84</v>
      </c>
      <c r="BK288" s="134">
        <f>ROUND(I288*H288,2)</f>
        <v>0</v>
      </c>
      <c r="BL288" s="15" t="s">
        <v>195</v>
      </c>
      <c r="BM288" s="133" t="s">
        <v>451</v>
      </c>
    </row>
    <row r="289" spans="2:65" s="1" customFormat="1" ht="33" customHeight="1">
      <c r="B289" s="122"/>
      <c r="C289" s="123">
        <v>92</v>
      </c>
      <c r="D289" s="123" t="s">
        <v>126</v>
      </c>
      <c r="E289" s="124" t="s">
        <v>452</v>
      </c>
      <c r="F289" s="125" t="s">
        <v>453</v>
      </c>
      <c r="G289" s="126" t="s">
        <v>157</v>
      </c>
      <c r="H289" s="127">
        <v>58</v>
      </c>
      <c r="I289" s="128"/>
      <c r="J289" s="128">
        <f>ROUND(I289*H289,2)</f>
        <v>0</v>
      </c>
      <c r="K289" s="125" t="s">
        <v>130</v>
      </c>
      <c r="L289" s="28"/>
      <c r="M289" s="129" t="s">
        <v>3</v>
      </c>
      <c r="N289" s="130" t="s">
        <v>48</v>
      </c>
      <c r="O289" s="131">
        <v>5.5E-2</v>
      </c>
      <c r="P289" s="131">
        <f>O289*H289</f>
        <v>3.19</v>
      </c>
      <c r="Q289" s="131">
        <v>0</v>
      </c>
      <c r="R289" s="131">
        <f>Q289*H289</f>
        <v>0</v>
      </c>
      <c r="S289" s="131">
        <v>0</v>
      </c>
      <c r="T289" s="132">
        <f>S289*H289</f>
        <v>0</v>
      </c>
      <c r="AR289" s="133" t="s">
        <v>195</v>
      </c>
      <c r="AT289" s="133" t="s">
        <v>126</v>
      </c>
      <c r="AU289" s="133" t="s">
        <v>86</v>
      </c>
      <c r="AY289" s="15" t="s">
        <v>124</v>
      </c>
      <c r="BE289" s="134">
        <f>IF(N289="základní",J289,0)</f>
        <v>0</v>
      </c>
      <c r="BF289" s="134">
        <f>IF(N289="snížená",J289,0)</f>
        <v>0</v>
      </c>
      <c r="BG289" s="134">
        <f>IF(N289="zákl. přenesená",J289,0)</f>
        <v>0</v>
      </c>
      <c r="BH289" s="134">
        <f>IF(N289="sníž. přenesená",J289,0)</f>
        <v>0</v>
      </c>
      <c r="BI289" s="134">
        <f>IF(N289="nulová",J289,0)</f>
        <v>0</v>
      </c>
      <c r="BJ289" s="15" t="s">
        <v>84</v>
      </c>
      <c r="BK289" s="134">
        <f>ROUND(I289*H289,2)</f>
        <v>0</v>
      </c>
      <c r="BL289" s="15" t="s">
        <v>195</v>
      </c>
      <c r="BM289" s="133" t="s">
        <v>454</v>
      </c>
    </row>
    <row r="290" spans="2:65" s="1" customFormat="1">
      <c r="B290" s="28"/>
      <c r="D290" s="135" t="s">
        <v>133</v>
      </c>
      <c r="F290" s="136" t="s">
        <v>455</v>
      </c>
      <c r="L290" s="28"/>
      <c r="M290" s="137"/>
      <c r="T290" s="48"/>
      <c r="AT290" s="15" t="s">
        <v>133</v>
      </c>
      <c r="AU290" s="15" t="s">
        <v>86</v>
      </c>
    </row>
    <row r="291" spans="2:65" s="1" customFormat="1" ht="27">
      <c r="B291" s="28"/>
      <c r="D291" s="138" t="s">
        <v>135</v>
      </c>
      <c r="F291" s="139" t="s">
        <v>456</v>
      </c>
      <c r="L291" s="28"/>
      <c r="M291" s="137"/>
      <c r="T291" s="48"/>
      <c r="AT291" s="15" t="s">
        <v>135</v>
      </c>
      <c r="AU291" s="15" t="s">
        <v>86</v>
      </c>
    </row>
    <row r="292" spans="2:65" s="1" customFormat="1" ht="21.75" customHeight="1">
      <c r="B292" s="122"/>
      <c r="C292" s="123">
        <v>93</v>
      </c>
      <c r="D292" s="123" t="s">
        <v>126</v>
      </c>
      <c r="E292" s="124" t="s">
        <v>457</v>
      </c>
      <c r="F292" s="125" t="s">
        <v>458</v>
      </c>
      <c r="G292" s="126" t="s">
        <v>157</v>
      </c>
      <c r="H292" s="127">
        <v>1000</v>
      </c>
      <c r="I292" s="128"/>
      <c r="J292" s="128">
        <f>ROUND(I292*H292,2)</f>
        <v>0</v>
      </c>
      <c r="K292" s="125" t="s">
        <v>130</v>
      </c>
      <c r="L292" s="28"/>
      <c r="M292" s="129" t="s">
        <v>3</v>
      </c>
      <c r="N292" s="130" t="s">
        <v>48</v>
      </c>
      <c r="O292" s="131">
        <v>0.11899999999999999</v>
      </c>
      <c r="P292" s="131">
        <f>O292*H292</f>
        <v>119</v>
      </c>
      <c r="Q292" s="131">
        <v>0</v>
      </c>
      <c r="R292" s="131">
        <f>Q292*H292</f>
        <v>0</v>
      </c>
      <c r="S292" s="131">
        <v>0</v>
      </c>
      <c r="T292" s="132">
        <f>S292*H292</f>
        <v>0</v>
      </c>
      <c r="AR292" s="133" t="s">
        <v>195</v>
      </c>
      <c r="AT292" s="133" t="s">
        <v>126</v>
      </c>
      <c r="AU292" s="133" t="s">
        <v>86</v>
      </c>
      <c r="AY292" s="15" t="s">
        <v>124</v>
      </c>
      <c r="BE292" s="134">
        <f>IF(N292="základní",J292,0)</f>
        <v>0</v>
      </c>
      <c r="BF292" s="134">
        <f>IF(N292="snížená",J292,0)</f>
        <v>0</v>
      </c>
      <c r="BG292" s="134">
        <f>IF(N292="zákl. přenesená",J292,0)</f>
        <v>0</v>
      </c>
      <c r="BH292" s="134">
        <f>IF(N292="sníž. přenesená",J292,0)</f>
        <v>0</v>
      </c>
      <c r="BI292" s="134">
        <f>IF(N292="nulová",J292,0)</f>
        <v>0</v>
      </c>
      <c r="BJ292" s="15" t="s">
        <v>84</v>
      </c>
      <c r="BK292" s="134">
        <f>ROUND(I292*H292,2)</f>
        <v>0</v>
      </c>
      <c r="BL292" s="15" t="s">
        <v>195</v>
      </c>
      <c r="BM292" s="133" t="s">
        <v>459</v>
      </c>
    </row>
    <row r="293" spans="2:65" s="1" customFormat="1">
      <c r="B293" s="28"/>
      <c r="D293" s="135" t="s">
        <v>133</v>
      </c>
      <c r="F293" s="136" t="s">
        <v>460</v>
      </c>
      <c r="L293" s="28"/>
      <c r="M293" s="137"/>
      <c r="T293" s="48"/>
      <c r="AT293" s="15" t="s">
        <v>133</v>
      </c>
      <c r="AU293" s="15" t="s">
        <v>86</v>
      </c>
    </row>
    <row r="294" spans="2:65" s="1" customFormat="1" ht="18">
      <c r="B294" s="28"/>
      <c r="D294" s="138" t="s">
        <v>135</v>
      </c>
      <c r="F294" s="139" t="s">
        <v>461</v>
      </c>
      <c r="L294" s="28"/>
      <c r="M294" s="137"/>
      <c r="T294" s="48"/>
      <c r="AT294" s="15" t="s">
        <v>135</v>
      </c>
      <c r="AU294" s="15" t="s">
        <v>86</v>
      </c>
    </row>
    <row r="295" spans="2:65" s="1" customFormat="1" ht="21.75" customHeight="1">
      <c r="B295" s="122"/>
      <c r="C295" s="146">
        <v>94</v>
      </c>
      <c r="D295" s="146" t="s">
        <v>191</v>
      </c>
      <c r="E295" s="147" t="s">
        <v>462</v>
      </c>
      <c r="F295" s="148" t="s">
        <v>463</v>
      </c>
      <c r="G295" s="149" t="s">
        <v>157</v>
      </c>
      <c r="H295" s="150">
        <v>1000</v>
      </c>
      <c r="I295" s="151"/>
      <c r="J295" s="151">
        <f>ROUND(I295*H295,2)</f>
        <v>0</v>
      </c>
      <c r="K295" s="148" t="s">
        <v>3</v>
      </c>
      <c r="L295" s="152"/>
      <c r="M295" s="153" t="s">
        <v>3</v>
      </c>
      <c r="N295" s="154" t="s">
        <v>48</v>
      </c>
      <c r="O295" s="131">
        <v>0</v>
      </c>
      <c r="P295" s="131">
        <f>O295*H295</f>
        <v>0</v>
      </c>
      <c r="Q295" s="131">
        <v>0</v>
      </c>
      <c r="R295" s="131">
        <f>Q295*H295</f>
        <v>0</v>
      </c>
      <c r="S295" s="131">
        <v>0</v>
      </c>
      <c r="T295" s="132">
        <f>S295*H295</f>
        <v>0</v>
      </c>
      <c r="AR295" s="133" t="s">
        <v>192</v>
      </c>
      <c r="AT295" s="133" t="s">
        <v>191</v>
      </c>
      <c r="AU295" s="133" t="s">
        <v>86</v>
      </c>
      <c r="AY295" s="15" t="s">
        <v>124</v>
      </c>
      <c r="BE295" s="134">
        <f>IF(N295="základní",J295,0)</f>
        <v>0</v>
      </c>
      <c r="BF295" s="134">
        <f>IF(N295="snížená",J295,0)</f>
        <v>0</v>
      </c>
      <c r="BG295" s="134">
        <f>IF(N295="zákl. přenesená",J295,0)</f>
        <v>0</v>
      </c>
      <c r="BH295" s="134">
        <f>IF(N295="sníž. přenesená",J295,0)</f>
        <v>0</v>
      </c>
      <c r="BI295" s="134">
        <f>IF(N295="nulová",J295,0)</f>
        <v>0</v>
      </c>
      <c r="BJ295" s="15" t="s">
        <v>84</v>
      </c>
      <c r="BK295" s="134">
        <f>ROUND(I295*H295,2)</f>
        <v>0</v>
      </c>
      <c r="BL295" s="15" t="s">
        <v>192</v>
      </c>
      <c r="BM295" s="133" t="s">
        <v>464</v>
      </c>
    </row>
    <row r="296" spans="2:65" s="1" customFormat="1" ht="27">
      <c r="B296" s="28"/>
      <c r="D296" s="138" t="s">
        <v>135</v>
      </c>
      <c r="F296" s="139" t="s">
        <v>465</v>
      </c>
      <c r="L296" s="28"/>
      <c r="M296" s="137"/>
      <c r="T296" s="48"/>
      <c r="AT296" s="15" t="s">
        <v>135</v>
      </c>
      <c r="AU296" s="15" t="s">
        <v>86</v>
      </c>
    </row>
    <row r="297" spans="2:65" s="1" customFormat="1" ht="21.75" customHeight="1">
      <c r="B297" s="122"/>
      <c r="C297" s="123">
        <v>95</v>
      </c>
      <c r="D297" s="123" t="s">
        <v>126</v>
      </c>
      <c r="E297" s="124" t="s">
        <v>466</v>
      </c>
      <c r="F297" s="125" t="s">
        <v>467</v>
      </c>
      <c r="G297" s="126" t="s">
        <v>157</v>
      </c>
      <c r="H297" s="127">
        <v>2450</v>
      </c>
      <c r="I297" s="128"/>
      <c r="J297" s="128">
        <f>ROUND(I297*H297,2)</f>
        <v>0</v>
      </c>
      <c r="K297" s="125" t="s">
        <v>130</v>
      </c>
      <c r="L297" s="28"/>
      <c r="M297" s="129" t="s">
        <v>3</v>
      </c>
      <c r="N297" s="130" t="s">
        <v>48</v>
      </c>
      <c r="O297" s="131">
        <v>0.124</v>
      </c>
      <c r="P297" s="131">
        <f>O297*H297</f>
        <v>303.8</v>
      </c>
      <c r="Q297" s="131">
        <v>0</v>
      </c>
      <c r="R297" s="131">
        <f>Q297*H297</f>
        <v>0</v>
      </c>
      <c r="S297" s="131">
        <v>0</v>
      </c>
      <c r="T297" s="132">
        <f>S297*H297</f>
        <v>0</v>
      </c>
      <c r="AR297" s="133" t="s">
        <v>195</v>
      </c>
      <c r="AT297" s="133" t="s">
        <v>126</v>
      </c>
      <c r="AU297" s="133" t="s">
        <v>86</v>
      </c>
      <c r="AY297" s="15" t="s">
        <v>124</v>
      </c>
      <c r="BE297" s="134">
        <f>IF(N297="základní",J297,0)</f>
        <v>0</v>
      </c>
      <c r="BF297" s="134">
        <f>IF(N297="snížená",J297,0)</f>
        <v>0</v>
      </c>
      <c r="BG297" s="134">
        <f>IF(N297="zákl. přenesená",J297,0)</f>
        <v>0</v>
      </c>
      <c r="BH297" s="134">
        <f>IF(N297="sníž. přenesená",J297,0)</f>
        <v>0</v>
      </c>
      <c r="BI297" s="134">
        <f>IF(N297="nulová",J297,0)</f>
        <v>0</v>
      </c>
      <c r="BJ297" s="15" t="s">
        <v>84</v>
      </c>
      <c r="BK297" s="134">
        <f>ROUND(I297*H297,2)</f>
        <v>0</v>
      </c>
      <c r="BL297" s="15" t="s">
        <v>195</v>
      </c>
      <c r="BM297" s="133" t="s">
        <v>468</v>
      </c>
    </row>
    <row r="298" spans="2:65" s="1" customFormat="1">
      <c r="B298" s="28"/>
      <c r="D298" s="135" t="s">
        <v>133</v>
      </c>
      <c r="F298" s="136" t="s">
        <v>469</v>
      </c>
      <c r="L298" s="28"/>
      <c r="M298" s="137"/>
      <c r="T298" s="48"/>
      <c r="AT298" s="15" t="s">
        <v>133</v>
      </c>
      <c r="AU298" s="15" t="s">
        <v>86</v>
      </c>
    </row>
    <row r="299" spans="2:65" s="1" customFormat="1" ht="27">
      <c r="B299" s="28"/>
      <c r="D299" s="138" t="s">
        <v>135</v>
      </c>
      <c r="F299" s="139" t="s">
        <v>470</v>
      </c>
      <c r="L299" s="28"/>
      <c r="M299" s="137"/>
      <c r="T299" s="48"/>
      <c r="AT299" s="15" t="s">
        <v>135</v>
      </c>
      <c r="AU299" s="15" t="s">
        <v>86</v>
      </c>
    </row>
    <row r="300" spans="2:65" s="1" customFormat="1" ht="21.75" customHeight="1">
      <c r="B300" s="122"/>
      <c r="C300" s="146">
        <v>96</v>
      </c>
      <c r="D300" s="146" t="s">
        <v>191</v>
      </c>
      <c r="E300" s="147" t="s">
        <v>471</v>
      </c>
      <c r="F300" s="148" t="s">
        <v>472</v>
      </c>
      <c r="G300" s="149" t="s">
        <v>157</v>
      </c>
      <c r="H300" s="150">
        <v>2450</v>
      </c>
      <c r="I300" s="151"/>
      <c r="J300" s="151">
        <f>ROUND(I300*H300,2)</f>
        <v>0</v>
      </c>
      <c r="K300" s="148" t="s">
        <v>3</v>
      </c>
      <c r="L300" s="152"/>
      <c r="M300" s="153" t="s">
        <v>3</v>
      </c>
      <c r="N300" s="154" t="s">
        <v>48</v>
      </c>
      <c r="O300" s="131">
        <v>0</v>
      </c>
      <c r="P300" s="131">
        <f>O300*H300</f>
        <v>0</v>
      </c>
      <c r="Q300" s="131">
        <v>0</v>
      </c>
      <c r="R300" s="131">
        <f>Q300*H300</f>
        <v>0</v>
      </c>
      <c r="S300" s="131">
        <v>0</v>
      </c>
      <c r="T300" s="132">
        <f>S300*H300</f>
        <v>0</v>
      </c>
      <c r="AR300" s="133" t="s">
        <v>192</v>
      </c>
      <c r="AT300" s="133" t="s">
        <v>191</v>
      </c>
      <c r="AU300" s="133" t="s">
        <v>86</v>
      </c>
      <c r="AY300" s="15" t="s">
        <v>124</v>
      </c>
      <c r="BE300" s="134">
        <f>IF(N300="základní",J300,0)</f>
        <v>0</v>
      </c>
      <c r="BF300" s="134">
        <f>IF(N300="snížená",J300,0)</f>
        <v>0</v>
      </c>
      <c r="BG300" s="134">
        <f>IF(N300="zákl. přenesená",J300,0)</f>
        <v>0</v>
      </c>
      <c r="BH300" s="134">
        <f>IF(N300="sníž. přenesená",J300,0)</f>
        <v>0</v>
      </c>
      <c r="BI300" s="134">
        <f>IF(N300="nulová",J300,0)</f>
        <v>0</v>
      </c>
      <c r="BJ300" s="15" t="s">
        <v>84</v>
      </c>
      <c r="BK300" s="134">
        <f>ROUND(I300*H300,2)</f>
        <v>0</v>
      </c>
      <c r="BL300" s="15" t="s">
        <v>192</v>
      </c>
      <c r="BM300" s="133" t="s">
        <v>473</v>
      </c>
    </row>
    <row r="301" spans="2:65" s="1" customFormat="1" ht="27">
      <c r="B301" s="28"/>
      <c r="D301" s="138" t="s">
        <v>135</v>
      </c>
      <c r="F301" s="139" t="s">
        <v>474</v>
      </c>
      <c r="L301" s="28"/>
      <c r="M301" s="137"/>
      <c r="T301" s="48"/>
      <c r="AT301" s="15" t="s">
        <v>135</v>
      </c>
      <c r="AU301" s="15" t="s">
        <v>86</v>
      </c>
    </row>
    <row r="302" spans="2:65" s="1" customFormat="1" ht="21.75" customHeight="1">
      <c r="B302" s="122"/>
      <c r="C302" s="123">
        <v>97</v>
      </c>
      <c r="D302" s="123" t="s">
        <v>126</v>
      </c>
      <c r="E302" s="124" t="s">
        <v>475</v>
      </c>
      <c r="F302" s="125" t="s">
        <v>476</v>
      </c>
      <c r="G302" s="126" t="s">
        <v>157</v>
      </c>
      <c r="H302" s="127">
        <v>2450</v>
      </c>
      <c r="I302" s="128"/>
      <c r="J302" s="128">
        <f>ROUND(I302*H302,2)</f>
        <v>0</v>
      </c>
      <c r="K302" s="125" t="s">
        <v>130</v>
      </c>
      <c r="L302" s="28"/>
      <c r="M302" s="129" t="s">
        <v>3</v>
      </c>
      <c r="N302" s="130" t="s">
        <v>48</v>
      </c>
      <c r="O302" s="131">
        <v>2.5000000000000001E-2</v>
      </c>
      <c r="P302" s="131">
        <f>O302*H302</f>
        <v>61.25</v>
      </c>
      <c r="Q302" s="131">
        <v>9.0000000000000006E-5</v>
      </c>
      <c r="R302" s="131">
        <f>Q302*H302</f>
        <v>0.2205</v>
      </c>
      <c r="S302" s="131">
        <v>0</v>
      </c>
      <c r="T302" s="132">
        <f>S302*H302</f>
        <v>0</v>
      </c>
      <c r="AR302" s="133" t="s">
        <v>195</v>
      </c>
      <c r="AT302" s="133" t="s">
        <v>126</v>
      </c>
      <c r="AU302" s="133" t="s">
        <v>86</v>
      </c>
      <c r="AY302" s="15" t="s">
        <v>124</v>
      </c>
      <c r="BE302" s="134">
        <f>IF(N302="základní",J302,0)</f>
        <v>0</v>
      </c>
      <c r="BF302" s="134">
        <f>IF(N302="snížená",J302,0)</f>
        <v>0</v>
      </c>
      <c r="BG302" s="134">
        <f>IF(N302="zákl. přenesená",J302,0)</f>
        <v>0</v>
      </c>
      <c r="BH302" s="134">
        <f>IF(N302="sníž. přenesená",J302,0)</f>
        <v>0</v>
      </c>
      <c r="BI302" s="134">
        <f>IF(N302="nulová",J302,0)</f>
        <v>0</v>
      </c>
      <c r="BJ302" s="15" t="s">
        <v>84</v>
      </c>
      <c r="BK302" s="134">
        <f>ROUND(I302*H302,2)</f>
        <v>0</v>
      </c>
      <c r="BL302" s="15" t="s">
        <v>195</v>
      </c>
      <c r="BM302" s="133" t="s">
        <v>477</v>
      </c>
    </row>
    <row r="303" spans="2:65" s="1" customFormat="1">
      <c r="B303" s="28"/>
      <c r="D303" s="135" t="s">
        <v>133</v>
      </c>
      <c r="F303" s="136" t="s">
        <v>478</v>
      </c>
      <c r="L303" s="28"/>
      <c r="M303" s="137"/>
      <c r="T303" s="48"/>
      <c r="AT303" s="15" t="s">
        <v>133</v>
      </c>
      <c r="AU303" s="15" t="s">
        <v>86</v>
      </c>
    </row>
    <row r="304" spans="2:65" s="1" customFormat="1" ht="27">
      <c r="B304" s="28"/>
      <c r="D304" s="138" t="s">
        <v>135</v>
      </c>
      <c r="F304" s="139" t="s">
        <v>479</v>
      </c>
      <c r="L304" s="28"/>
      <c r="M304" s="137"/>
      <c r="T304" s="48"/>
      <c r="AT304" s="15" t="s">
        <v>135</v>
      </c>
      <c r="AU304" s="15" t="s">
        <v>86</v>
      </c>
    </row>
    <row r="305" spans="2:65" s="1" customFormat="1" ht="24.25" customHeight="1">
      <c r="B305" s="122"/>
      <c r="C305" s="123">
        <v>98</v>
      </c>
      <c r="D305" s="123" t="s">
        <v>126</v>
      </c>
      <c r="E305" s="124" t="s">
        <v>480</v>
      </c>
      <c r="F305" s="125" t="s">
        <v>481</v>
      </c>
      <c r="G305" s="126" t="s">
        <v>137</v>
      </c>
      <c r="H305" s="127">
        <v>1500</v>
      </c>
      <c r="I305" s="128"/>
      <c r="J305" s="128">
        <f>ROUND(I305*H305,2)</f>
        <v>0</v>
      </c>
      <c r="K305" s="125" t="s">
        <v>130</v>
      </c>
      <c r="L305" s="28"/>
      <c r="M305" s="129" t="s">
        <v>3</v>
      </c>
      <c r="N305" s="130" t="s">
        <v>48</v>
      </c>
      <c r="O305" s="131">
        <v>7.3999999999999996E-2</v>
      </c>
      <c r="P305" s="131">
        <f>O305*H305</f>
        <v>111</v>
      </c>
      <c r="Q305" s="131">
        <v>2.0000000000000002E-5</v>
      </c>
      <c r="R305" s="131">
        <f>Q305*H305</f>
        <v>3.0000000000000002E-2</v>
      </c>
      <c r="S305" s="131">
        <v>0</v>
      </c>
      <c r="T305" s="132">
        <f>S305*H305</f>
        <v>0</v>
      </c>
      <c r="AR305" s="133" t="s">
        <v>195</v>
      </c>
      <c r="AT305" s="133" t="s">
        <v>126</v>
      </c>
      <c r="AU305" s="133" t="s">
        <v>86</v>
      </c>
      <c r="AY305" s="15" t="s">
        <v>124</v>
      </c>
      <c r="BE305" s="134">
        <f>IF(N305="základní",J305,0)</f>
        <v>0</v>
      </c>
      <c r="BF305" s="134">
        <f>IF(N305="snížená",J305,0)</f>
        <v>0</v>
      </c>
      <c r="BG305" s="134">
        <f>IF(N305="zákl. přenesená",J305,0)</f>
        <v>0</v>
      </c>
      <c r="BH305" s="134">
        <f>IF(N305="sníž. přenesená",J305,0)</f>
        <v>0</v>
      </c>
      <c r="BI305" s="134">
        <f>IF(N305="nulová",J305,0)</f>
        <v>0</v>
      </c>
      <c r="BJ305" s="15" t="s">
        <v>84</v>
      </c>
      <c r="BK305" s="134">
        <f>ROUND(I305*H305,2)</f>
        <v>0</v>
      </c>
      <c r="BL305" s="15" t="s">
        <v>195</v>
      </c>
      <c r="BM305" s="133" t="s">
        <v>482</v>
      </c>
    </row>
    <row r="306" spans="2:65" s="1" customFormat="1">
      <c r="B306" s="28"/>
      <c r="D306" s="135" t="s">
        <v>133</v>
      </c>
      <c r="F306" s="136" t="s">
        <v>483</v>
      </c>
      <c r="L306" s="28"/>
      <c r="M306" s="137"/>
      <c r="T306" s="48"/>
      <c r="AT306" s="15" t="s">
        <v>133</v>
      </c>
      <c r="AU306" s="15" t="s">
        <v>86</v>
      </c>
    </row>
    <row r="307" spans="2:65" s="1" customFormat="1" ht="27">
      <c r="B307" s="28"/>
      <c r="D307" s="138" t="s">
        <v>135</v>
      </c>
      <c r="F307" s="139" t="s">
        <v>484</v>
      </c>
      <c r="L307" s="28"/>
      <c r="M307" s="137"/>
      <c r="T307" s="48"/>
      <c r="AT307" s="15" t="s">
        <v>135</v>
      </c>
      <c r="AU307" s="15" t="s">
        <v>86</v>
      </c>
    </row>
    <row r="308" spans="2:65" s="1" customFormat="1" ht="16.5" customHeight="1">
      <c r="B308" s="122"/>
      <c r="C308" s="123">
        <v>99</v>
      </c>
      <c r="D308" s="123" t="s">
        <v>126</v>
      </c>
      <c r="E308" s="124" t="s">
        <v>485</v>
      </c>
      <c r="F308" s="125" t="s">
        <v>486</v>
      </c>
      <c r="G308" s="126" t="s">
        <v>137</v>
      </c>
      <c r="H308" s="127">
        <v>1500</v>
      </c>
      <c r="I308" s="128"/>
      <c r="J308" s="128">
        <f>ROUND(I308*H308,2)</f>
        <v>0</v>
      </c>
      <c r="K308" s="125" t="s">
        <v>130</v>
      </c>
      <c r="L308" s="28"/>
      <c r="M308" s="129" t="s">
        <v>3</v>
      </c>
      <c r="N308" s="130" t="s">
        <v>48</v>
      </c>
      <c r="O308" s="131">
        <v>3.5000000000000003E-2</v>
      </c>
      <c r="P308" s="131">
        <f>O308*H308</f>
        <v>52.500000000000007</v>
      </c>
      <c r="Q308" s="131">
        <v>3.0000000000000001E-5</v>
      </c>
      <c r="R308" s="131">
        <f>Q308*H308</f>
        <v>4.4999999999999998E-2</v>
      </c>
      <c r="S308" s="131">
        <v>0</v>
      </c>
      <c r="T308" s="132">
        <f>S308*H308</f>
        <v>0</v>
      </c>
      <c r="AR308" s="133" t="s">
        <v>195</v>
      </c>
      <c r="AT308" s="133" t="s">
        <v>126</v>
      </c>
      <c r="AU308" s="133" t="s">
        <v>86</v>
      </c>
      <c r="AY308" s="15" t="s">
        <v>124</v>
      </c>
      <c r="BE308" s="134">
        <f>IF(N308="základní",J308,0)</f>
        <v>0</v>
      </c>
      <c r="BF308" s="134">
        <f>IF(N308="snížená",J308,0)</f>
        <v>0</v>
      </c>
      <c r="BG308" s="134">
        <f>IF(N308="zákl. přenesená",J308,0)</f>
        <v>0</v>
      </c>
      <c r="BH308" s="134">
        <f>IF(N308="sníž. přenesená",J308,0)</f>
        <v>0</v>
      </c>
      <c r="BI308" s="134">
        <f>IF(N308="nulová",J308,0)</f>
        <v>0</v>
      </c>
      <c r="BJ308" s="15" t="s">
        <v>84</v>
      </c>
      <c r="BK308" s="134">
        <f>ROUND(I308*H308,2)</f>
        <v>0</v>
      </c>
      <c r="BL308" s="15" t="s">
        <v>195</v>
      </c>
      <c r="BM308" s="133" t="s">
        <v>487</v>
      </c>
    </row>
    <row r="309" spans="2:65" s="1" customFormat="1">
      <c r="B309" s="28"/>
      <c r="D309" s="135" t="s">
        <v>133</v>
      </c>
      <c r="F309" s="136" t="s">
        <v>488</v>
      </c>
      <c r="L309" s="28"/>
      <c r="M309" s="137"/>
      <c r="T309" s="48"/>
      <c r="AT309" s="15" t="s">
        <v>133</v>
      </c>
      <c r="AU309" s="15" t="s">
        <v>86</v>
      </c>
    </row>
    <row r="310" spans="2:65" s="1" customFormat="1" ht="27">
      <c r="B310" s="28"/>
      <c r="D310" s="138" t="s">
        <v>135</v>
      </c>
      <c r="F310" s="139" t="s">
        <v>489</v>
      </c>
      <c r="L310" s="28"/>
      <c r="M310" s="137"/>
      <c r="T310" s="48"/>
      <c r="AT310" s="15" t="s">
        <v>135</v>
      </c>
      <c r="AU310" s="15" t="s">
        <v>86</v>
      </c>
    </row>
    <row r="311" spans="2:65" s="1" customFormat="1" ht="27" customHeight="1">
      <c r="B311" s="122"/>
      <c r="C311" s="282">
        <v>100</v>
      </c>
      <c r="D311" s="282" t="s">
        <v>126</v>
      </c>
      <c r="E311" s="283" t="s">
        <v>818</v>
      </c>
      <c r="F311" s="284" t="s">
        <v>819</v>
      </c>
      <c r="G311" s="285" t="s">
        <v>137</v>
      </c>
      <c r="H311" s="286">
        <v>250</v>
      </c>
      <c r="I311" s="287"/>
      <c r="J311" s="287">
        <f>ROUND(I311*H311,2)</f>
        <v>0</v>
      </c>
      <c r="K311" s="288" t="s">
        <v>130</v>
      </c>
      <c r="L311" s="28"/>
      <c r="M311" s="129" t="s">
        <v>3</v>
      </c>
      <c r="N311" s="130" t="s">
        <v>48</v>
      </c>
      <c r="O311" s="131">
        <v>0.127</v>
      </c>
      <c r="P311" s="131">
        <f>O311*H311</f>
        <v>31.75</v>
      </c>
      <c r="Q311" s="131">
        <v>0</v>
      </c>
      <c r="R311" s="131">
        <f>Q311*H311</f>
        <v>0</v>
      </c>
      <c r="S311" s="131">
        <v>0</v>
      </c>
      <c r="T311" s="132">
        <f>S311*H311</f>
        <v>0</v>
      </c>
      <c r="AR311" s="133" t="s">
        <v>195</v>
      </c>
      <c r="AT311" s="133" t="s">
        <v>126</v>
      </c>
      <c r="AU311" s="133" t="s">
        <v>86</v>
      </c>
      <c r="AY311" s="15" t="s">
        <v>124</v>
      </c>
      <c r="BE311" s="134">
        <f>IF(N311="základní",J311,0)</f>
        <v>0</v>
      </c>
      <c r="BF311" s="134">
        <f>IF(N311="snížená",J311,0)</f>
        <v>0</v>
      </c>
      <c r="BG311" s="134">
        <f>IF(N311="zákl. přenesená",J311,0)</f>
        <v>0</v>
      </c>
      <c r="BH311" s="134">
        <f>IF(N311="sníž. přenesená",J311,0)</f>
        <v>0</v>
      </c>
      <c r="BI311" s="134">
        <f>IF(N311="nulová",J311,0)</f>
        <v>0</v>
      </c>
      <c r="BJ311" s="15" t="s">
        <v>84</v>
      </c>
      <c r="BK311" s="134">
        <f>ROUND(I311*H311,2)</f>
        <v>0</v>
      </c>
      <c r="BL311" s="15" t="s">
        <v>195</v>
      </c>
      <c r="BM311" s="133" t="s">
        <v>490</v>
      </c>
    </row>
    <row r="312" spans="2:65" s="1" customFormat="1" ht="27" customHeight="1">
      <c r="B312" s="122"/>
      <c r="C312" s="251"/>
      <c r="D312" s="251"/>
      <c r="E312" s="252"/>
      <c r="F312" s="257"/>
      <c r="G312" s="254"/>
      <c r="H312" s="255"/>
      <c r="I312" s="256"/>
      <c r="J312" s="256"/>
      <c r="K312" s="257"/>
      <c r="L312" s="264"/>
      <c r="M312" s="129"/>
      <c r="N312" s="130"/>
      <c r="O312" s="131"/>
      <c r="P312" s="131"/>
      <c r="Q312" s="131"/>
      <c r="R312" s="131"/>
      <c r="S312" s="131"/>
      <c r="T312" s="132"/>
      <c r="AR312" s="133"/>
      <c r="AT312" s="133"/>
      <c r="AU312" s="133"/>
      <c r="AY312" s="15"/>
      <c r="BE312" s="134"/>
      <c r="BF312" s="134"/>
      <c r="BG312" s="134"/>
      <c r="BH312" s="134"/>
      <c r="BI312" s="134"/>
      <c r="BJ312" s="15"/>
      <c r="BK312" s="134"/>
      <c r="BL312" s="15"/>
      <c r="BM312" s="133"/>
    </row>
    <row r="313" spans="2:65" s="1" customFormat="1" ht="24.25" customHeight="1">
      <c r="B313" s="122"/>
      <c r="C313" s="289">
        <v>101</v>
      </c>
      <c r="D313" s="289" t="s">
        <v>126</v>
      </c>
      <c r="E313" s="290" t="s">
        <v>820</v>
      </c>
      <c r="F313" s="291" t="s">
        <v>821</v>
      </c>
      <c r="G313" s="292" t="s">
        <v>137</v>
      </c>
      <c r="H313" s="293">
        <v>250</v>
      </c>
      <c r="I313" s="294"/>
      <c r="J313" s="294">
        <f>ROUND(I313*H313,2)</f>
        <v>0</v>
      </c>
      <c r="K313" s="295" t="s">
        <v>130</v>
      </c>
      <c r="L313" s="28"/>
      <c r="M313" s="129" t="s">
        <v>3</v>
      </c>
      <c r="N313" s="130" t="s">
        <v>48</v>
      </c>
      <c r="O313" s="131">
        <v>0.2</v>
      </c>
      <c r="P313" s="131">
        <f>O313*H313</f>
        <v>50</v>
      </c>
      <c r="Q313" s="131">
        <v>0</v>
      </c>
      <c r="R313" s="131">
        <f>Q313*H313</f>
        <v>0</v>
      </c>
      <c r="S313" s="131">
        <v>9.8000000000000004E-2</v>
      </c>
      <c r="T313" s="132">
        <f>S313*H313</f>
        <v>24.5</v>
      </c>
      <c r="AR313" s="133" t="s">
        <v>195</v>
      </c>
      <c r="AT313" s="133" t="s">
        <v>126</v>
      </c>
      <c r="AU313" s="133" t="s">
        <v>86</v>
      </c>
      <c r="AY313" s="15" t="s">
        <v>124</v>
      </c>
      <c r="BE313" s="134">
        <f>IF(N313="základní",J313,0)</f>
        <v>0</v>
      </c>
      <c r="BF313" s="134">
        <f>IF(N313="snížená",J313,0)</f>
        <v>0</v>
      </c>
      <c r="BG313" s="134">
        <f>IF(N313="zákl. přenesená",J313,0)</f>
        <v>0</v>
      </c>
      <c r="BH313" s="134">
        <f>IF(N313="sníž. přenesená",J313,0)</f>
        <v>0</v>
      </c>
      <c r="BI313" s="134">
        <f>IF(N313="nulová",J313,0)</f>
        <v>0</v>
      </c>
      <c r="BJ313" s="15" t="s">
        <v>84</v>
      </c>
      <c r="BK313" s="134">
        <f>ROUND(I313*H313,2)</f>
        <v>0</v>
      </c>
      <c r="BL313" s="15" t="s">
        <v>195</v>
      </c>
      <c r="BM313" s="133" t="s">
        <v>491</v>
      </c>
    </row>
    <row r="314" spans="2:65" s="1" customFormat="1">
      <c r="B314" s="28"/>
      <c r="D314" s="135"/>
      <c r="F314" s="136"/>
      <c r="L314" s="28"/>
      <c r="M314" s="137"/>
      <c r="T314" s="48"/>
      <c r="AT314" s="15" t="s">
        <v>133</v>
      </c>
      <c r="AU314" s="15" t="s">
        <v>86</v>
      </c>
    </row>
    <row r="315" spans="2:65" s="1" customFormat="1">
      <c r="B315" s="28"/>
      <c r="D315" s="138" t="s">
        <v>135</v>
      </c>
      <c r="F315" s="139"/>
      <c r="L315" s="28"/>
      <c r="M315" s="137"/>
      <c r="T315" s="48"/>
      <c r="AT315" s="15" t="s">
        <v>135</v>
      </c>
      <c r="AU315" s="15" t="s">
        <v>86</v>
      </c>
    </row>
    <row r="316" spans="2:65" s="1" customFormat="1" ht="26.5" customHeight="1">
      <c r="B316" s="122"/>
      <c r="C316" s="123">
        <v>102</v>
      </c>
      <c r="D316" s="123" t="s">
        <v>126</v>
      </c>
      <c r="E316" s="124" t="s">
        <v>822</v>
      </c>
      <c r="F316" s="125" t="s">
        <v>823</v>
      </c>
      <c r="G316" s="126" t="s">
        <v>137</v>
      </c>
      <c r="H316" s="127">
        <v>250</v>
      </c>
      <c r="I316" s="128"/>
      <c r="J316" s="128">
        <f>ROUND(I316*H316,2)</f>
        <v>0</v>
      </c>
      <c r="K316" s="125" t="s">
        <v>130</v>
      </c>
      <c r="L316" s="28"/>
      <c r="M316" s="129" t="s">
        <v>3</v>
      </c>
      <c r="N316" s="130" t="s">
        <v>48</v>
      </c>
      <c r="O316" s="131">
        <v>0.19900000000000001</v>
      </c>
      <c r="P316" s="131">
        <f>O316*H316</f>
        <v>49.75</v>
      </c>
      <c r="Q316" s="131">
        <v>9.0130000000000002E-2</v>
      </c>
      <c r="R316" s="131">
        <f>Q316*H316</f>
        <v>22.532499999999999</v>
      </c>
      <c r="S316" s="131">
        <v>0</v>
      </c>
      <c r="T316" s="132">
        <f>S316*H316</f>
        <v>0</v>
      </c>
      <c r="AR316" s="133" t="s">
        <v>195</v>
      </c>
      <c r="AT316" s="133" t="s">
        <v>126</v>
      </c>
      <c r="AU316" s="133" t="s">
        <v>86</v>
      </c>
      <c r="AY316" s="15" t="s">
        <v>124</v>
      </c>
      <c r="BE316" s="134">
        <f>IF(N316="základní",J316,0)</f>
        <v>0</v>
      </c>
      <c r="BF316" s="134">
        <f>IF(N316="snížená",J316,0)</f>
        <v>0</v>
      </c>
      <c r="BG316" s="134">
        <f>IF(N316="zákl. přenesená",J316,0)</f>
        <v>0</v>
      </c>
      <c r="BH316" s="134">
        <f>IF(N316="sníž. přenesená",J316,0)</f>
        <v>0</v>
      </c>
      <c r="BI316" s="134">
        <f>IF(N316="nulová",J316,0)</f>
        <v>0</v>
      </c>
      <c r="BJ316" s="15" t="s">
        <v>84</v>
      </c>
      <c r="BK316" s="134">
        <f>ROUND(I316*H316,2)</f>
        <v>0</v>
      </c>
      <c r="BL316" s="15" t="s">
        <v>195</v>
      </c>
      <c r="BM316" s="133" t="s">
        <v>492</v>
      </c>
    </row>
    <row r="317" spans="2:65" s="1" customFormat="1">
      <c r="B317" s="28"/>
      <c r="D317" s="135"/>
      <c r="F317" s="136"/>
      <c r="L317" s="28"/>
      <c r="M317" s="137"/>
      <c r="T317" s="48"/>
      <c r="AT317" s="15" t="s">
        <v>133</v>
      </c>
      <c r="AU317" s="15" t="s">
        <v>86</v>
      </c>
    </row>
    <row r="318" spans="2:65" s="1" customFormat="1">
      <c r="B318" s="28"/>
      <c r="D318" s="138"/>
      <c r="F318" s="139"/>
      <c r="L318" s="28"/>
      <c r="M318" s="137"/>
      <c r="T318" s="48"/>
      <c r="AT318" s="15" t="s">
        <v>135</v>
      </c>
      <c r="AU318" s="15" t="s">
        <v>86</v>
      </c>
    </row>
    <row r="319" spans="2:65" s="1" customFormat="1" ht="16.5" customHeight="1">
      <c r="B319" s="122"/>
      <c r="C319" s="123">
        <v>103</v>
      </c>
      <c r="D319" s="123" t="s">
        <v>126</v>
      </c>
      <c r="E319" s="124" t="s">
        <v>493</v>
      </c>
      <c r="F319" s="125" t="s">
        <v>494</v>
      </c>
      <c r="G319" s="126" t="s">
        <v>371</v>
      </c>
      <c r="H319" s="127">
        <v>32</v>
      </c>
      <c r="I319" s="128"/>
      <c r="J319" s="128">
        <f>ROUND(I319*H319,2)</f>
        <v>0</v>
      </c>
      <c r="K319" s="125" t="s">
        <v>130</v>
      </c>
      <c r="L319" s="28"/>
      <c r="M319" s="129" t="s">
        <v>3</v>
      </c>
      <c r="N319" s="130" t="s">
        <v>48</v>
      </c>
      <c r="O319" s="131">
        <v>1.137</v>
      </c>
      <c r="P319" s="131">
        <f>O319*H319</f>
        <v>36.384</v>
      </c>
      <c r="Q319" s="131">
        <v>0</v>
      </c>
      <c r="R319" s="131">
        <f>Q319*H319</f>
        <v>0</v>
      </c>
      <c r="S319" s="131">
        <v>0</v>
      </c>
      <c r="T319" s="132">
        <f>S319*H319</f>
        <v>0</v>
      </c>
      <c r="AR319" s="133" t="s">
        <v>131</v>
      </c>
      <c r="AT319" s="133" t="s">
        <v>126</v>
      </c>
      <c r="AU319" s="133" t="s">
        <v>86</v>
      </c>
      <c r="AY319" s="15" t="s">
        <v>124</v>
      </c>
      <c r="BE319" s="134">
        <f>IF(N319="základní",J319,0)</f>
        <v>0</v>
      </c>
      <c r="BF319" s="134">
        <f>IF(N319="snížená",J319,0)</f>
        <v>0</v>
      </c>
      <c r="BG319" s="134">
        <f>IF(N319="zákl. přenesená",J319,0)</f>
        <v>0</v>
      </c>
      <c r="BH319" s="134">
        <f>IF(N319="sníž. přenesená",J319,0)</f>
        <v>0</v>
      </c>
      <c r="BI319" s="134">
        <f>IF(N319="nulová",J319,0)</f>
        <v>0</v>
      </c>
      <c r="BJ319" s="15" t="s">
        <v>84</v>
      </c>
      <c r="BK319" s="134">
        <f>ROUND(I319*H319,2)</f>
        <v>0</v>
      </c>
      <c r="BL319" s="15" t="s">
        <v>131</v>
      </c>
      <c r="BM319" s="133" t="s">
        <v>495</v>
      </c>
    </row>
    <row r="320" spans="2:65" s="1" customFormat="1">
      <c r="B320" s="28"/>
      <c r="D320" s="135" t="s">
        <v>133</v>
      </c>
      <c r="F320" s="136" t="s">
        <v>496</v>
      </c>
      <c r="L320" s="28"/>
      <c r="M320" s="137"/>
      <c r="T320" s="48"/>
      <c r="AT320" s="15" t="s">
        <v>133</v>
      </c>
      <c r="AU320" s="15" t="s">
        <v>86</v>
      </c>
    </row>
    <row r="321" spans="2:65" s="1" customFormat="1" ht="27">
      <c r="B321" s="28"/>
      <c r="D321" s="138" t="s">
        <v>135</v>
      </c>
      <c r="F321" s="139" t="s">
        <v>497</v>
      </c>
      <c r="L321" s="28"/>
      <c r="M321" s="137"/>
      <c r="T321" s="48"/>
      <c r="AT321" s="15" t="s">
        <v>135</v>
      </c>
      <c r="AU321" s="15" t="s">
        <v>86</v>
      </c>
    </row>
    <row r="322" spans="2:65" s="1" customFormat="1" ht="24.25" customHeight="1">
      <c r="B322" s="122"/>
      <c r="C322" s="123">
        <v>104</v>
      </c>
      <c r="D322" s="123" t="s">
        <v>126</v>
      </c>
      <c r="E322" s="124" t="s">
        <v>498</v>
      </c>
      <c r="F322" s="125" t="s">
        <v>499</v>
      </c>
      <c r="G322" s="126" t="s">
        <v>371</v>
      </c>
      <c r="H322" s="127">
        <v>32</v>
      </c>
      <c r="I322" s="128"/>
      <c r="J322" s="128">
        <f>ROUND(I322*H322,2)</f>
        <v>0</v>
      </c>
      <c r="K322" s="125" t="s">
        <v>130</v>
      </c>
      <c r="L322" s="28"/>
      <c r="M322" s="129" t="s">
        <v>3</v>
      </c>
      <c r="N322" s="130" t="s">
        <v>48</v>
      </c>
      <c r="O322" s="131">
        <v>9.4E-2</v>
      </c>
      <c r="P322" s="131">
        <f>O322*H322</f>
        <v>3.008</v>
      </c>
      <c r="Q322" s="131">
        <v>0</v>
      </c>
      <c r="R322" s="131">
        <f>Q322*H322</f>
        <v>0</v>
      </c>
      <c r="S322" s="131">
        <v>0</v>
      </c>
      <c r="T322" s="132">
        <f>S322*H322</f>
        <v>0</v>
      </c>
      <c r="AR322" s="133" t="s">
        <v>195</v>
      </c>
      <c r="AT322" s="133" t="s">
        <v>126</v>
      </c>
      <c r="AU322" s="133" t="s">
        <v>86</v>
      </c>
      <c r="AY322" s="15" t="s">
        <v>124</v>
      </c>
      <c r="BE322" s="134">
        <f>IF(N322="základní",J322,0)</f>
        <v>0</v>
      </c>
      <c r="BF322" s="134">
        <f>IF(N322="snížená",J322,0)</f>
        <v>0</v>
      </c>
      <c r="BG322" s="134">
        <f>IF(N322="zákl. přenesená",J322,0)</f>
        <v>0</v>
      </c>
      <c r="BH322" s="134">
        <f>IF(N322="sníž. přenesená",J322,0)</f>
        <v>0</v>
      </c>
      <c r="BI322" s="134">
        <f>IF(N322="nulová",J322,0)</f>
        <v>0</v>
      </c>
      <c r="BJ322" s="15" t="s">
        <v>84</v>
      </c>
      <c r="BK322" s="134">
        <f>ROUND(I322*H322,2)</f>
        <v>0</v>
      </c>
      <c r="BL322" s="15" t="s">
        <v>195</v>
      </c>
      <c r="BM322" s="133" t="s">
        <v>500</v>
      </c>
    </row>
    <row r="323" spans="2:65" s="1" customFormat="1">
      <c r="B323" s="28"/>
      <c r="D323" s="135" t="s">
        <v>133</v>
      </c>
      <c r="F323" s="136" t="s">
        <v>501</v>
      </c>
      <c r="L323" s="28"/>
      <c r="M323" s="137"/>
      <c r="T323" s="48"/>
      <c r="AT323" s="15" t="s">
        <v>133</v>
      </c>
      <c r="AU323" s="15" t="s">
        <v>86</v>
      </c>
    </row>
    <row r="324" spans="2:65" s="1" customFormat="1" ht="18">
      <c r="B324" s="28"/>
      <c r="D324" s="138" t="s">
        <v>135</v>
      </c>
      <c r="F324" s="139" t="s">
        <v>502</v>
      </c>
      <c r="L324" s="28"/>
      <c r="M324" s="137"/>
      <c r="T324" s="48"/>
      <c r="AT324" s="15" t="s">
        <v>135</v>
      </c>
      <c r="AU324" s="15" t="s">
        <v>86</v>
      </c>
    </row>
    <row r="325" spans="2:65" s="1" customFormat="1" ht="33" customHeight="1">
      <c r="B325" s="122"/>
      <c r="C325" s="123">
        <v>105</v>
      </c>
      <c r="D325" s="123" t="s">
        <v>126</v>
      </c>
      <c r="E325" s="124" t="s">
        <v>503</v>
      </c>
      <c r="F325" s="125" t="s">
        <v>504</v>
      </c>
      <c r="G325" s="126" t="s">
        <v>371</v>
      </c>
      <c r="H325" s="127">
        <v>340</v>
      </c>
      <c r="I325" s="128"/>
      <c r="J325" s="128">
        <f>ROUND(I325*H325,2)</f>
        <v>0</v>
      </c>
      <c r="K325" s="125" t="s">
        <v>130</v>
      </c>
      <c r="L325" s="28"/>
      <c r="M325" s="129" t="s">
        <v>3</v>
      </c>
      <c r="N325" s="130" t="s">
        <v>48</v>
      </c>
      <c r="O325" s="131">
        <v>1.2999999999999999E-2</v>
      </c>
      <c r="P325" s="131">
        <f>O325*H325</f>
        <v>4.42</v>
      </c>
      <c r="Q325" s="131">
        <v>0</v>
      </c>
      <c r="R325" s="131">
        <f>Q325*H325</f>
        <v>0</v>
      </c>
      <c r="S325" s="131">
        <v>0</v>
      </c>
      <c r="T325" s="132">
        <f>S325*H325</f>
        <v>0</v>
      </c>
      <c r="AR325" s="133" t="s">
        <v>195</v>
      </c>
      <c r="AT325" s="133" t="s">
        <v>126</v>
      </c>
      <c r="AU325" s="133" t="s">
        <v>86</v>
      </c>
      <c r="AY325" s="15" t="s">
        <v>124</v>
      </c>
      <c r="BE325" s="134">
        <f>IF(N325="základní",J325,0)</f>
        <v>0</v>
      </c>
      <c r="BF325" s="134">
        <f>IF(N325="snížená",J325,0)</f>
        <v>0</v>
      </c>
      <c r="BG325" s="134">
        <f>IF(N325="zákl. přenesená",J325,0)</f>
        <v>0</v>
      </c>
      <c r="BH325" s="134">
        <f>IF(N325="sníž. přenesená",J325,0)</f>
        <v>0</v>
      </c>
      <c r="BI325" s="134">
        <f>IF(N325="nulová",J325,0)</f>
        <v>0</v>
      </c>
      <c r="BJ325" s="15" t="s">
        <v>84</v>
      </c>
      <c r="BK325" s="134">
        <f>ROUND(I325*H325,2)</f>
        <v>0</v>
      </c>
      <c r="BL325" s="15" t="s">
        <v>195</v>
      </c>
      <c r="BM325" s="133" t="s">
        <v>505</v>
      </c>
    </row>
    <row r="326" spans="2:65" s="1" customFormat="1">
      <c r="B326" s="28"/>
      <c r="D326" s="135" t="s">
        <v>133</v>
      </c>
      <c r="F326" s="136" t="s">
        <v>506</v>
      </c>
      <c r="L326" s="28"/>
      <c r="M326" s="137"/>
      <c r="T326" s="48"/>
      <c r="AT326" s="15" t="s">
        <v>133</v>
      </c>
      <c r="AU326" s="15" t="s">
        <v>86</v>
      </c>
    </row>
    <row r="327" spans="2:65" s="1" customFormat="1" ht="27">
      <c r="B327" s="28"/>
      <c r="D327" s="138" t="s">
        <v>135</v>
      </c>
      <c r="F327" s="139" t="s">
        <v>507</v>
      </c>
      <c r="L327" s="28"/>
      <c r="M327" s="137"/>
      <c r="T327" s="48"/>
      <c r="AT327" s="15" t="s">
        <v>135</v>
      </c>
      <c r="AU327" s="15" t="s">
        <v>86</v>
      </c>
    </row>
    <row r="328" spans="2:65" s="1" customFormat="1" ht="16.5" customHeight="1">
      <c r="B328" s="122"/>
      <c r="C328" s="123">
        <v>106</v>
      </c>
      <c r="D328" s="123" t="s">
        <v>126</v>
      </c>
      <c r="E328" s="124" t="s">
        <v>508</v>
      </c>
      <c r="F328" s="125" t="s">
        <v>509</v>
      </c>
      <c r="G328" s="126" t="s">
        <v>371</v>
      </c>
      <c r="H328" s="127">
        <v>49</v>
      </c>
      <c r="I328" s="128"/>
      <c r="J328" s="128">
        <f>ROUND(I328*H328,2)</f>
        <v>0</v>
      </c>
      <c r="K328" s="125" t="s">
        <v>130</v>
      </c>
      <c r="L328" s="28"/>
      <c r="M328" s="129" t="s">
        <v>3</v>
      </c>
      <c r="N328" s="130" t="s">
        <v>48</v>
      </c>
      <c r="O328" s="131">
        <v>1.468</v>
      </c>
      <c r="P328" s="131">
        <f>O328*H328</f>
        <v>71.932000000000002</v>
      </c>
      <c r="Q328" s="131">
        <v>0</v>
      </c>
      <c r="R328" s="131">
        <f>Q328*H328</f>
        <v>0</v>
      </c>
      <c r="S328" s="131">
        <v>0</v>
      </c>
      <c r="T328" s="132">
        <f>S328*H328</f>
        <v>0</v>
      </c>
      <c r="AR328" s="133" t="s">
        <v>195</v>
      </c>
      <c r="AT328" s="133" t="s">
        <v>126</v>
      </c>
      <c r="AU328" s="133" t="s">
        <v>86</v>
      </c>
      <c r="AY328" s="15" t="s">
        <v>124</v>
      </c>
      <c r="BE328" s="134">
        <f>IF(N328="základní",J328,0)</f>
        <v>0</v>
      </c>
      <c r="BF328" s="134">
        <f>IF(N328="snížená",J328,0)</f>
        <v>0</v>
      </c>
      <c r="BG328" s="134">
        <f>IF(N328="zákl. přenesená",J328,0)</f>
        <v>0</v>
      </c>
      <c r="BH328" s="134">
        <f>IF(N328="sníž. přenesená",J328,0)</f>
        <v>0</v>
      </c>
      <c r="BI328" s="134">
        <f>IF(N328="nulová",J328,0)</f>
        <v>0</v>
      </c>
      <c r="BJ328" s="15" t="s">
        <v>84</v>
      </c>
      <c r="BK328" s="134">
        <f>ROUND(I328*H328,2)</f>
        <v>0</v>
      </c>
      <c r="BL328" s="15" t="s">
        <v>195</v>
      </c>
      <c r="BM328" s="133" t="s">
        <v>510</v>
      </c>
    </row>
    <row r="329" spans="2:65" s="1" customFormat="1">
      <c r="B329" s="28"/>
      <c r="D329" s="135" t="s">
        <v>133</v>
      </c>
      <c r="F329" s="136" t="s">
        <v>511</v>
      </c>
      <c r="L329" s="28"/>
      <c r="M329" s="137"/>
      <c r="T329" s="48"/>
      <c r="AT329" s="15" t="s">
        <v>133</v>
      </c>
      <c r="AU329" s="15" t="s">
        <v>86</v>
      </c>
    </row>
    <row r="330" spans="2:65" s="1" customFormat="1" ht="18">
      <c r="B330" s="28"/>
      <c r="D330" s="138" t="s">
        <v>135</v>
      </c>
      <c r="F330" s="139" t="s">
        <v>512</v>
      </c>
      <c r="L330" s="28"/>
      <c r="M330" s="137"/>
      <c r="T330" s="48"/>
      <c r="AT330" s="15" t="s">
        <v>135</v>
      </c>
      <c r="AU330" s="15" t="s">
        <v>86</v>
      </c>
    </row>
    <row r="331" spans="2:65" s="1" customFormat="1" ht="16.5" customHeight="1">
      <c r="B331" s="122"/>
      <c r="C331" s="123">
        <v>107</v>
      </c>
      <c r="D331" s="123" t="s">
        <v>126</v>
      </c>
      <c r="E331" s="124" t="s">
        <v>513</v>
      </c>
      <c r="F331" s="125" t="s">
        <v>514</v>
      </c>
      <c r="G331" s="126" t="s">
        <v>166</v>
      </c>
      <c r="H331" s="127">
        <v>98</v>
      </c>
      <c r="I331" s="128"/>
      <c r="J331" s="128">
        <f>ROUND(I331*H331,2)</f>
        <v>0</v>
      </c>
      <c r="K331" s="125" t="s">
        <v>130</v>
      </c>
      <c r="L331" s="28"/>
      <c r="M331" s="129" t="s">
        <v>3</v>
      </c>
      <c r="N331" s="130" t="s">
        <v>48</v>
      </c>
      <c r="O331" s="131">
        <v>0.77200000000000002</v>
      </c>
      <c r="P331" s="131">
        <f>O331*H331</f>
        <v>75.656000000000006</v>
      </c>
      <c r="Q331" s="131">
        <v>0</v>
      </c>
      <c r="R331" s="131">
        <f>Q331*H331</f>
        <v>0</v>
      </c>
      <c r="S331" s="131">
        <v>0</v>
      </c>
      <c r="T331" s="132">
        <f>S331*H331</f>
        <v>0</v>
      </c>
      <c r="AR331" s="133" t="s">
        <v>195</v>
      </c>
      <c r="AT331" s="133" t="s">
        <v>126</v>
      </c>
      <c r="AU331" s="133" t="s">
        <v>86</v>
      </c>
      <c r="AY331" s="15" t="s">
        <v>124</v>
      </c>
      <c r="BE331" s="134">
        <f>IF(N331="základní",J331,0)</f>
        <v>0</v>
      </c>
      <c r="BF331" s="134">
        <f>IF(N331="snížená",J331,0)</f>
        <v>0</v>
      </c>
      <c r="BG331" s="134">
        <f>IF(N331="zákl. přenesená",J331,0)</f>
        <v>0</v>
      </c>
      <c r="BH331" s="134">
        <f>IF(N331="sníž. přenesená",J331,0)</f>
        <v>0</v>
      </c>
      <c r="BI331" s="134">
        <f>IF(N331="nulová",J331,0)</f>
        <v>0</v>
      </c>
      <c r="BJ331" s="15" t="s">
        <v>84</v>
      </c>
      <c r="BK331" s="134">
        <f>ROUND(I331*H331,2)</f>
        <v>0</v>
      </c>
      <c r="BL331" s="15" t="s">
        <v>195</v>
      </c>
      <c r="BM331" s="133" t="s">
        <v>515</v>
      </c>
    </row>
    <row r="332" spans="2:65" s="1" customFormat="1">
      <c r="B332" s="28"/>
      <c r="D332" s="135" t="s">
        <v>133</v>
      </c>
      <c r="F332" s="136" t="s">
        <v>516</v>
      </c>
      <c r="L332" s="28"/>
      <c r="M332" s="137"/>
      <c r="T332" s="48"/>
      <c r="AT332" s="15" t="s">
        <v>133</v>
      </c>
      <c r="AU332" s="15" t="s">
        <v>86</v>
      </c>
    </row>
    <row r="333" spans="2:65" s="1" customFormat="1" ht="18">
      <c r="B333" s="28"/>
      <c r="D333" s="138" t="s">
        <v>135</v>
      </c>
      <c r="F333" s="139" t="s">
        <v>517</v>
      </c>
      <c r="L333" s="28"/>
      <c r="M333" s="137"/>
      <c r="T333" s="48"/>
      <c r="AT333" s="15" t="s">
        <v>135</v>
      </c>
      <c r="AU333" s="15" t="s">
        <v>86</v>
      </c>
    </row>
    <row r="334" spans="2:65" s="1" customFormat="1" ht="21.75" customHeight="1">
      <c r="B334" s="122"/>
      <c r="C334" s="123">
        <v>108</v>
      </c>
      <c r="D334" s="123" t="s">
        <v>126</v>
      </c>
      <c r="E334" s="124" t="s">
        <v>518</v>
      </c>
      <c r="F334" s="125" t="s">
        <v>519</v>
      </c>
      <c r="G334" s="126" t="s">
        <v>166</v>
      </c>
      <c r="H334" s="127">
        <v>1372</v>
      </c>
      <c r="I334" s="128"/>
      <c r="J334" s="128">
        <f>ROUND(I334*H334,2)</f>
        <v>0</v>
      </c>
      <c r="K334" s="125" t="s">
        <v>130</v>
      </c>
      <c r="L334" s="28"/>
      <c r="M334" s="129" t="s">
        <v>3</v>
      </c>
      <c r="N334" s="130" t="s">
        <v>48</v>
      </c>
      <c r="O334" s="131">
        <v>8.0000000000000002E-3</v>
      </c>
      <c r="P334" s="131">
        <f>O334*H334</f>
        <v>10.976000000000001</v>
      </c>
      <c r="Q334" s="131">
        <v>0</v>
      </c>
      <c r="R334" s="131">
        <f>Q334*H334</f>
        <v>0</v>
      </c>
      <c r="S334" s="131">
        <v>0</v>
      </c>
      <c r="T334" s="132">
        <f>S334*H334</f>
        <v>0</v>
      </c>
      <c r="AR334" s="133" t="s">
        <v>195</v>
      </c>
      <c r="AT334" s="133" t="s">
        <v>126</v>
      </c>
      <c r="AU334" s="133" t="s">
        <v>86</v>
      </c>
      <c r="AY334" s="15" t="s">
        <v>124</v>
      </c>
      <c r="BE334" s="134">
        <f>IF(N334="základní",J334,0)</f>
        <v>0</v>
      </c>
      <c r="BF334" s="134">
        <f>IF(N334="snížená",J334,0)</f>
        <v>0</v>
      </c>
      <c r="BG334" s="134">
        <f>IF(N334="zákl. přenesená",J334,0)</f>
        <v>0</v>
      </c>
      <c r="BH334" s="134">
        <f>IF(N334="sníž. přenesená",J334,0)</f>
        <v>0</v>
      </c>
      <c r="BI334" s="134">
        <f>IF(N334="nulová",J334,0)</f>
        <v>0</v>
      </c>
      <c r="BJ334" s="15" t="s">
        <v>84</v>
      </c>
      <c r="BK334" s="134">
        <f>ROUND(I334*H334,2)</f>
        <v>0</v>
      </c>
      <c r="BL334" s="15" t="s">
        <v>195</v>
      </c>
      <c r="BM334" s="133" t="s">
        <v>520</v>
      </c>
    </row>
    <row r="335" spans="2:65" s="1" customFormat="1">
      <c r="B335" s="28"/>
      <c r="D335" s="135" t="s">
        <v>133</v>
      </c>
      <c r="F335" s="136" t="s">
        <v>521</v>
      </c>
      <c r="L335" s="28"/>
      <c r="M335" s="137"/>
      <c r="T335" s="48"/>
      <c r="AT335" s="15" t="s">
        <v>133</v>
      </c>
      <c r="AU335" s="15" t="s">
        <v>86</v>
      </c>
    </row>
    <row r="336" spans="2:65" s="1" customFormat="1" ht="18">
      <c r="B336" s="28"/>
      <c r="D336" s="138" t="s">
        <v>135</v>
      </c>
      <c r="F336" s="139" t="s">
        <v>522</v>
      </c>
      <c r="L336" s="28"/>
      <c r="M336" s="137"/>
      <c r="T336" s="48"/>
      <c r="AT336" s="15" t="s">
        <v>135</v>
      </c>
      <c r="AU336" s="15" t="s">
        <v>86</v>
      </c>
    </row>
    <row r="337" spans="2:65" s="12" customFormat="1">
      <c r="B337" s="140"/>
      <c r="D337" s="138" t="s">
        <v>138</v>
      </c>
      <c r="E337" s="141" t="s">
        <v>3</v>
      </c>
      <c r="F337" s="142"/>
      <c r="H337" s="143"/>
      <c r="L337" s="140"/>
      <c r="M337" s="144"/>
      <c r="T337" s="145"/>
      <c r="AT337" s="141" t="s">
        <v>138</v>
      </c>
      <c r="AU337" s="141" t="s">
        <v>86</v>
      </c>
      <c r="AV337" s="12" t="s">
        <v>86</v>
      </c>
      <c r="AW337" s="12" t="s">
        <v>39</v>
      </c>
      <c r="AX337" s="12" t="s">
        <v>84</v>
      </c>
      <c r="AY337" s="141" t="s">
        <v>124</v>
      </c>
    </row>
    <row r="338" spans="2:65" s="1" customFormat="1" ht="24.25" customHeight="1">
      <c r="B338" s="122"/>
      <c r="C338" s="123">
        <v>109</v>
      </c>
      <c r="D338" s="123" t="s">
        <v>126</v>
      </c>
      <c r="E338" s="124" t="s">
        <v>523</v>
      </c>
      <c r="F338" s="125" t="s">
        <v>524</v>
      </c>
      <c r="G338" s="126" t="s">
        <v>166</v>
      </c>
      <c r="H338" s="127">
        <v>98</v>
      </c>
      <c r="I338" s="128"/>
      <c r="J338" s="128">
        <f>ROUND(I338*H338,2)</f>
        <v>0</v>
      </c>
      <c r="K338" s="125" t="s">
        <v>130</v>
      </c>
      <c r="L338" s="28"/>
      <c r="M338" s="129" t="s">
        <v>3</v>
      </c>
      <c r="N338" s="130" t="s">
        <v>48</v>
      </c>
      <c r="O338" s="131">
        <v>0</v>
      </c>
      <c r="P338" s="131">
        <f>O338*H338</f>
        <v>0</v>
      </c>
      <c r="Q338" s="131">
        <v>0</v>
      </c>
      <c r="R338" s="131">
        <f>Q338*H338</f>
        <v>0</v>
      </c>
      <c r="S338" s="131">
        <v>0</v>
      </c>
      <c r="T338" s="132">
        <f>S338*H338</f>
        <v>0</v>
      </c>
      <c r="AR338" s="133" t="s">
        <v>195</v>
      </c>
      <c r="AT338" s="133" t="s">
        <v>126</v>
      </c>
      <c r="AU338" s="133" t="s">
        <v>86</v>
      </c>
      <c r="AY338" s="15" t="s">
        <v>124</v>
      </c>
      <c r="BE338" s="134">
        <f>IF(N338="základní",J338,0)</f>
        <v>0</v>
      </c>
      <c r="BF338" s="134">
        <f>IF(N338="snížená",J338,0)</f>
        <v>0</v>
      </c>
      <c r="BG338" s="134">
        <f>IF(N338="zákl. přenesená",J338,0)</f>
        <v>0</v>
      </c>
      <c r="BH338" s="134">
        <f>IF(N338="sníž. přenesená",J338,0)</f>
        <v>0</v>
      </c>
      <c r="BI338" s="134">
        <f>IF(N338="nulová",J338,0)</f>
        <v>0</v>
      </c>
      <c r="BJ338" s="15" t="s">
        <v>84</v>
      </c>
      <c r="BK338" s="134">
        <f>ROUND(I338*H338,2)</f>
        <v>0</v>
      </c>
      <c r="BL338" s="15" t="s">
        <v>195</v>
      </c>
      <c r="BM338" s="133" t="s">
        <v>525</v>
      </c>
    </row>
    <row r="339" spans="2:65" s="1" customFormat="1">
      <c r="B339" s="28"/>
      <c r="D339" s="135" t="s">
        <v>133</v>
      </c>
      <c r="F339" s="136" t="s">
        <v>526</v>
      </c>
      <c r="L339" s="28"/>
      <c r="M339" s="137"/>
      <c r="T339" s="48"/>
      <c r="AT339" s="15" t="s">
        <v>133</v>
      </c>
      <c r="AU339" s="15" t="s">
        <v>86</v>
      </c>
    </row>
    <row r="340" spans="2:65" s="1" customFormat="1" ht="18">
      <c r="B340" s="28"/>
      <c r="D340" s="138" t="s">
        <v>135</v>
      </c>
      <c r="F340" s="139" t="s">
        <v>527</v>
      </c>
      <c r="L340" s="28"/>
      <c r="M340" s="137"/>
      <c r="T340" s="48"/>
      <c r="AT340" s="15" t="s">
        <v>135</v>
      </c>
      <c r="AU340" s="15" t="s">
        <v>86</v>
      </c>
    </row>
    <row r="341" spans="2:65" s="1" customFormat="1" ht="24.25" customHeight="1">
      <c r="B341" s="122"/>
      <c r="C341" s="123">
        <v>110</v>
      </c>
      <c r="D341" s="123" t="s">
        <v>126</v>
      </c>
      <c r="E341" s="124" t="s">
        <v>528</v>
      </c>
      <c r="F341" s="125" t="s">
        <v>529</v>
      </c>
      <c r="G341" s="126" t="s">
        <v>166</v>
      </c>
      <c r="H341" s="127">
        <v>21.3</v>
      </c>
      <c r="I341" s="128"/>
      <c r="J341" s="128">
        <f>ROUND(I341*H341,2)</f>
        <v>0</v>
      </c>
      <c r="K341" s="125" t="s">
        <v>130</v>
      </c>
      <c r="L341" s="28"/>
      <c r="M341" s="129" t="s">
        <v>3</v>
      </c>
      <c r="N341" s="130" t="s">
        <v>48</v>
      </c>
      <c r="O341" s="131">
        <v>0</v>
      </c>
      <c r="P341" s="131">
        <f>O341*H341</f>
        <v>0</v>
      </c>
      <c r="Q341" s="131">
        <v>0</v>
      </c>
      <c r="R341" s="131">
        <f>Q341*H341</f>
        <v>0</v>
      </c>
      <c r="S341" s="131">
        <v>0</v>
      </c>
      <c r="T341" s="132">
        <f>S341*H341</f>
        <v>0</v>
      </c>
      <c r="AR341" s="133" t="s">
        <v>195</v>
      </c>
      <c r="AT341" s="133" t="s">
        <v>126</v>
      </c>
      <c r="AU341" s="133" t="s">
        <v>86</v>
      </c>
      <c r="AY341" s="15" t="s">
        <v>124</v>
      </c>
      <c r="BE341" s="134">
        <f>IF(N341="základní",J341,0)</f>
        <v>0</v>
      </c>
      <c r="BF341" s="134">
        <f>IF(N341="snížená",J341,0)</f>
        <v>0</v>
      </c>
      <c r="BG341" s="134">
        <f>IF(N341="zákl. přenesená",J341,0)</f>
        <v>0</v>
      </c>
      <c r="BH341" s="134">
        <f>IF(N341="sníž. přenesená",J341,0)</f>
        <v>0</v>
      </c>
      <c r="BI341" s="134">
        <f>IF(N341="nulová",J341,0)</f>
        <v>0</v>
      </c>
      <c r="BJ341" s="15" t="s">
        <v>84</v>
      </c>
      <c r="BK341" s="134">
        <f>ROUND(I341*H341,2)</f>
        <v>0</v>
      </c>
      <c r="BL341" s="15" t="s">
        <v>195</v>
      </c>
      <c r="BM341" s="133" t="s">
        <v>530</v>
      </c>
    </row>
    <row r="342" spans="2:65" s="1" customFormat="1">
      <c r="B342" s="28"/>
      <c r="D342" s="135" t="s">
        <v>133</v>
      </c>
      <c r="F342" s="136" t="s">
        <v>531</v>
      </c>
      <c r="L342" s="28"/>
      <c r="M342" s="137"/>
      <c r="T342" s="48"/>
      <c r="AT342" s="15" t="s">
        <v>133</v>
      </c>
      <c r="AU342" s="15" t="s">
        <v>86</v>
      </c>
    </row>
    <row r="343" spans="2:65" s="1" customFormat="1" ht="18">
      <c r="B343" s="28"/>
      <c r="D343" s="138" t="s">
        <v>135</v>
      </c>
      <c r="F343" s="139" t="s">
        <v>527</v>
      </c>
      <c r="L343" s="28"/>
      <c r="M343" s="137"/>
      <c r="T343" s="48"/>
      <c r="AT343" s="15" t="s">
        <v>135</v>
      </c>
      <c r="AU343" s="15" t="s">
        <v>86</v>
      </c>
    </row>
    <row r="344" spans="2:65" s="1" customFormat="1" ht="24.25" customHeight="1">
      <c r="B344" s="122"/>
      <c r="C344" s="123">
        <v>111</v>
      </c>
      <c r="D344" s="123" t="s">
        <v>126</v>
      </c>
      <c r="E344" s="124" t="s">
        <v>532</v>
      </c>
      <c r="F344" s="125" t="s">
        <v>533</v>
      </c>
      <c r="G344" s="126" t="s">
        <v>166</v>
      </c>
      <c r="H344" s="127">
        <v>14</v>
      </c>
      <c r="I344" s="128"/>
      <c r="J344" s="128">
        <f>ROUND(I344*H344,2)</f>
        <v>0</v>
      </c>
      <c r="K344" s="125" t="s">
        <v>130</v>
      </c>
      <c r="L344" s="28"/>
      <c r="M344" s="129" t="s">
        <v>3</v>
      </c>
      <c r="N344" s="130" t="s">
        <v>48</v>
      </c>
      <c r="O344" s="131">
        <v>0</v>
      </c>
      <c r="P344" s="131">
        <f>O344*H344</f>
        <v>0</v>
      </c>
      <c r="Q344" s="131">
        <v>0</v>
      </c>
      <c r="R344" s="131">
        <f>Q344*H344</f>
        <v>0</v>
      </c>
      <c r="S344" s="131">
        <v>0</v>
      </c>
      <c r="T344" s="132">
        <f>S344*H344</f>
        <v>0</v>
      </c>
      <c r="AR344" s="133" t="s">
        <v>195</v>
      </c>
      <c r="AT344" s="133" t="s">
        <v>126</v>
      </c>
      <c r="AU344" s="133" t="s">
        <v>86</v>
      </c>
      <c r="AY344" s="15" t="s">
        <v>124</v>
      </c>
      <c r="BE344" s="134">
        <f>IF(N344="základní",J344,0)</f>
        <v>0</v>
      </c>
      <c r="BF344" s="134">
        <f>IF(N344="snížená",J344,0)</f>
        <v>0</v>
      </c>
      <c r="BG344" s="134">
        <f>IF(N344="zákl. přenesená",J344,0)</f>
        <v>0</v>
      </c>
      <c r="BH344" s="134">
        <f>IF(N344="sníž. přenesená",J344,0)</f>
        <v>0</v>
      </c>
      <c r="BI344" s="134">
        <f>IF(N344="nulová",J344,0)</f>
        <v>0</v>
      </c>
      <c r="BJ344" s="15" t="s">
        <v>84</v>
      </c>
      <c r="BK344" s="134">
        <f>ROUND(I344*H344,2)</f>
        <v>0</v>
      </c>
      <c r="BL344" s="15" t="s">
        <v>195</v>
      </c>
      <c r="BM344" s="133" t="s">
        <v>534</v>
      </c>
    </row>
    <row r="345" spans="2:65" s="1" customFormat="1">
      <c r="B345" s="28"/>
      <c r="D345" s="135" t="s">
        <v>133</v>
      </c>
      <c r="F345" s="136" t="s">
        <v>535</v>
      </c>
      <c r="L345" s="28"/>
      <c r="M345" s="137"/>
      <c r="T345" s="48"/>
      <c r="AT345" s="15" t="s">
        <v>133</v>
      </c>
      <c r="AU345" s="15" t="s">
        <v>86</v>
      </c>
    </row>
    <row r="346" spans="2:65" s="1" customFormat="1" ht="18">
      <c r="B346" s="28"/>
      <c r="D346" s="138" t="s">
        <v>135</v>
      </c>
      <c r="F346" s="139" t="s">
        <v>527</v>
      </c>
      <c r="L346" s="28"/>
      <c r="M346" s="137"/>
      <c r="T346" s="48"/>
      <c r="AT346" s="15" t="s">
        <v>135</v>
      </c>
      <c r="AU346" s="15" t="s">
        <v>86</v>
      </c>
    </row>
    <row r="347" spans="2:65" s="1" customFormat="1" ht="24.25" customHeight="1">
      <c r="B347" s="122"/>
      <c r="C347" s="123">
        <v>112</v>
      </c>
      <c r="D347" s="123" t="s">
        <v>126</v>
      </c>
      <c r="E347" s="124" t="s">
        <v>536</v>
      </c>
      <c r="F347" s="125" t="s">
        <v>537</v>
      </c>
      <c r="G347" s="126" t="s">
        <v>166</v>
      </c>
      <c r="H347" s="127">
        <v>25.5</v>
      </c>
      <c r="I347" s="128"/>
      <c r="J347" s="128">
        <f>ROUND(I347*H347,2)</f>
        <v>0</v>
      </c>
      <c r="K347" s="125" t="s">
        <v>130</v>
      </c>
      <c r="L347" s="28"/>
      <c r="M347" s="129" t="s">
        <v>3</v>
      </c>
      <c r="N347" s="130" t="s">
        <v>48</v>
      </c>
      <c r="O347" s="131">
        <v>0</v>
      </c>
      <c r="P347" s="131">
        <f>O347*H347</f>
        <v>0</v>
      </c>
      <c r="Q347" s="131">
        <v>0</v>
      </c>
      <c r="R347" s="131">
        <f>Q347*H347</f>
        <v>0</v>
      </c>
      <c r="S347" s="131">
        <v>0</v>
      </c>
      <c r="T347" s="132">
        <f>S347*H347</f>
        <v>0</v>
      </c>
      <c r="AR347" s="133" t="s">
        <v>195</v>
      </c>
      <c r="AT347" s="133" t="s">
        <v>126</v>
      </c>
      <c r="AU347" s="133" t="s">
        <v>86</v>
      </c>
      <c r="AY347" s="15" t="s">
        <v>124</v>
      </c>
      <c r="BE347" s="134">
        <f>IF(N347="základní",J347,0)</f>
        <v>0</v>
      </c>
      <c r="BF347" s="134">
        <f>IF(N347="snížená",J347,0)</f>
        <v>0</v>
      </c>
      <c r="BG347" s="134">
        <f>IF(N347="zákl. přenesená",J347,0)</f>
        <v>0</v>
      </c>
      <c r="BH347" s="134">
        <f>IF(N347="sníž. přenesená",J347,0)</f>
        <v>0</v>
      </c>
      <c r="BI347" s="134">
        <f>IF(N347="nulová",J347,0)</f>
        <v>0</v>
      </c>
      <c r="BJ347" s="15" t="s">
        <v>84</v>
      </c>
      <c r="BK347" s="134">
        <f>ROUND(I347*H347,2)</f>
        <v>0</v>
      </c>
      <c r="BL347" s="15" t="s">
        <v>195</v>
      </c>
      <c r="BM347" s="133" t="s">
        <v>538</v>
      </c>
    </row>
    <row r="348" spans="2:65" s="1" customFormat="1">
      <c r="B348" s="28"/>
      <c r="D348" s="135" t="s">
        <v>133</v>
      </c>
      <c r="F348" s="136" t="s">
        <v>539</v>
      </c>
      <c r="L348" s="28"/>
      <c r="M348" s="137"/>
      <c r="T348" s="48"/>
      <c r="AT348" s="15" t="s">
        <v>133</v>
      </c>
      <c r="AU348" s="15" t="s">
        <v>86</v>
      </c>
    </row>
    <row r="349" spans="2:65" s="1" customFormat="1" ht="18">
      <c r="B349" s="28"/>
      <c r="D349" s="138" t="s">
        <v>135</v>
      </c>
      <c r="F349" s="139" t="s">
        <v>527</v>
      </c>
      <c r="L349" s="28"/>
      <c r="M349" s="137"/>
      <c r="T349" s="48"/>
      <c r="AT349" s="15" t="s">
        <v>135</v>
      </c>
      <c r="AU349" s="15" t="s">
        <v>86</v>
      </c>
    </row>
    <row r="350" spans="2:65" s="12" customFormat="1">
      <c r="B350" s="140"/>
      <c r="D350" s="138" t="s">
        <v>138</v>
      </c>
      <c r="E350" s="141" t="s">
        <v>3</v>
      </c>
      <c r="F350" s="269"/>
      <c r="H350" s="143"/>
      <c r="L350" s="140"/>
      <c r="M350" s="144"/>
      <c r="T350" s="145"/>
      <c r="AT350" s="141" t="s">
        <v>138</v>
      </c>
      <c r="AU350" s="141" t="s">
        <v>86</v>
      </c>
      <c r="AV350" s="12" t="s">
        <v>86</v>
      </c>
      <c r="AW350" s="12" t="s">
        <v>39</v>
      </c>
      <c r="AX350" s="12" t="s">
        <v>84</v>
      </c>
      <c r="AY350" s="141" t="s">
        <v>124</v>
      </c>
    </row>
    <row r="351" spans="2:65" s="12" customFormat="1" ht="21.5" customHeight="1">
      <c r="B351" s="140"/>
      <c r="C351" s="280">
        <v>113</v>
      </c>
      <c r="D351" s="275" t="s">
        <v>191</v>
      </c>
      <c r="E351" s="147" t="s">
        <v>824</v>
      </c>
      <c r="F351" s="148" t="s">
        <v>825</v>
      </c>
      <c r="G351" s="149" t="s">
        <v>129</v>
      </c>
      <c r="H351" s="150">
        <v>43</v>
      </c>
      <c r="I351" s="151"/>
      <c r="J351" s="274">
        <f>I351*H351</f>
        <v>0</v>
      </c>
      <c r="K351" s="267"/>
      <c r="L351" s="265"/>
      <c r="M351" s="144"/>
      <c r="T351" s="145"/>
      <c r="V351" s="272"/>
      <c r="AT351" s="141"/>
      <c r="AU351" s="141"/>
      <c r="AY351" s="141"/>
    </row>
    <row r="352" spans="2:65" s="12" customFormat="1" ht="21.5" customHeight="1">
      <c r="B352" s="140"/>
      <c r="C352" s="266"/>
      <c r="D352" s="268"/>
      <c r="E352" s="273"/>
      <c r="F352" s="265"/>
      <c r="G352" s="266"/>
      <c r="H352" s="271"/>
      <c r="I352" s="265"/>
      <c r="J352" s="266"/>
      <c r="K352" s="265"/>
      <c r="L352" s="265"/>
      <c r="M352" s="144"/>
      <c r="T352" s="145"/>
      <c r="V352" s="265"/>
      <c r="AT352" s="141"/>
      <c r="AU352" s="141"/>
      <c r="AY352" s="141"/>
    </row>
    <row r="353" spans="2:65" s="12" customFormat="1" ht="23.5" customHeight="1">
      <c r="B353" s="140"/>
      <c r="C353" s="281">
        <v>114</v>
      </c>
      <c r="D353" s="276" t="s">
        <v>126</v>
      </c>
      <c r="E353" s="124" t="s">
        <v>827</v>
      </c>
      <c r="F353" s="125" t="s">
        <v>826</v>
      </c>
      <c r="G353" s="277" t="s">
        <v>129</v>
      </c>
      <c r="H353" s="278">
        <v>43</v>
      </c>
      <c r="I353" s="279"/>
      <c r="J353" s="279">
        <f>H353*I353</f>
        <v>0</v>
      </c>
      <c r="K353" s="270"/>
      <c r="L353" s="265"/>
      <c r="M353" s="144"/>
      <c r="T353" s="145"/>
      <c r="AT353" s="141"/>
      <c r="AU353" s="141"/>
      <c r="AY353" s="141"/>
    </row>
    <row r="354" spans="2:65" s="11" customFormat="1" ht="25.9" customHeight="1">
      <c r="B354" s="111"/>
      <c r="D354" s="112" t="s">
        <v>76</v>
      </c>
      <c r="E354" s="113" t="s">
        <v>540</v>
      </c>
      <c r="F354" s="113" t="s">
        <v>541</v>
      </c>
      <c r="J354" s="114">
        <f>BK354</f>
        <v>0</v>
      </c>
      <c r="L354" s="111"/>
      <c r="M354" s="115"/>
      <c r="P354" s="116">
        <f>SUM(P355:P362)</f>
        <v>0</v>
      </c>
      <c r="R354" s="116">
        <f>SUM(R355:R362)</f>
        <v>0</v>
      </c>
      <c r="T354" s="117">
        <f>SUM(T355:T362)</f>
        <v>0</v>
      </c>
      <c r="AR354" s="112" t="s">
        <v>131</v>
      </c>
      <c r="AT354" s="118" t="s">
        <v>76</v>
      </c>
      <c r="AU354" s="118" t="s">
        <v>77</v>
      </c>
      <c r="AY354" s="112" t="s">
        <v>124</v>
      </c>
      <c r="BK354" s="119">
        <f>SUM(BK355:BK362)</f>
        <v>0</v>
      </c>
    </row>
    <row r="355" spans="2:65" s="1" customFormat="1" ht="24.25" customHeight="1">
      <c r="B355" s="122"/>
      <c r="C355" s="123">
        <v>115</v>
      </c>
      <c r="D355" s="123" t="s">
        <v>126</v>
      </c>
      <c r="E355" s="124" t="s">
        <v>542</v>
      </c>
      <c r="F355" s="125" t="s">
        <v>543</v>
      </c>
      <c r="G355" s="126" t="s">
        <v>544</v>
      </c>
      <c r="H355" s="127">
        <v>130</v>
      </c>
      <c r="I355" s="128"/>
      <c r="J355" s="128">
        <f>ROUND(I355*H355,2)</f>
        <v>0</v>
      </c>
      <c r="K355" s="125" t="s">
        <v>3</v>
      </c>
      <c r="L355" s="28"/>
      <c r="M355" s="129" t="s">
        <v>3</v>
      </c>
      <c r="N355" s="130" t="s">
        <v>48</v>
      </c>
      <c r="O355" s="131">
        <v>0</v>
      </c>
      <c r="P355" s="131">
        <f>O355*H355</f>
        <v>0</v>
      </c>
      <c r="Q355" s="131">
        <v>0</v>
      </c>
      <c r="R355" s="131">
        <f>Q355*H355</f>
        <v>0</v>
      </c>
      <c r="S355" s="131">
        <v>0</v>
      </c>
      <c r="T355" s="132">
        <f>S355*H355</f>
        <v>0</v>
      </c>
      <c r="AR355" s="133" t="s">
        <v>545</v>
      </c>
      <c r="AT355" s="133" t="s">
        <v>126</v>
      </c>
      <c r="AU355" s="133" t="s">
        <v>84</v>
      </c>
      <c r="AY355" s="15" t="s">
        <v>124</v>
      </c>
      <c r="BE355" s="134">
        <f>IF(N355="základní",J355,0)</f>
        <v>0</v>
      </c>
      <c r="BF355" s="134">
        <f>IF(N355="snížená",J355,0)</f>
        <v>0</v>
      </c>
      <c r="BG355" s="134">
        <f>IF(N355="zákl. přenesená",J355,0)</f>
        <v>0</v>
      </c>
      <c r="BH355" s="134">
        <f>IF(N355="sníž. přenesená",J355,0)</f>
        <v>0</v>
      </c>
      <c r="BI355" s="134">
        <f>IF(N355="nulová",J355,0)</f>
        <v>0</v>
      </c>
      <c r="BJ355" s="15" t="s">
        <v>84</v>
      </c>
      <c r="BK355" s="134">
        <f>ROUND(I355*H355,2)</f>
        <v>0</v>
      </c>
      <c r="BL355" s="15" t="s">
        <v>545</v>
      </c>
      <c r="BM355" s="133" t="s">
        <v>546</v>
      </c>
    </row>
    <row r="356" spans="2:65" s="1" customFormat="1" ht="18">
      <c r="B356" s="28"/>
      <c r="D356" s="138" t="s">
        <v>135</v>
      </c>
      <c r="F356" s="139" t="s">
        <v>547</v>
      </c>
      <c r="L356" s="28"/>
      <c r="M356" s="137"/>
      <c r="T356" s="48"/>
      <c r="AT356" s="15" t="s">
        <v>135</v>
      </c>
      <c r="AU356" s="15" t="s">
        <v>84</v>
      </c>
    </row>
    <row r="357" spans="2:65" s="1" customFormat="1" ht="24.25" customHeight="1">
      <c r="B357" s="122"/>
      <c r="C357" s="123">
        <v>116</v>
      </c>
      <c r="D357" s="123" t="s">
        <v>126</v>
      </c>
      <c r="E357" s="124" t="s">
        <v>548</v>
      </c>
      <c r="F357" s="125" t="s">
        <v>549</v>
      </c>
      <c r="G357" s="126" t="s">
        <v>544</v>
      </c>
      <c r="H357" s="127">
        <v>56</v>
      </c>
      <c r="I357" s="128"/>
      <c r="J357" s="128">
        <f>ROUND(I357*H357,2)</f>
        <v>0</v>
      </c>
      <c r="K357" s="125" t="s">
        <v>3</v>
      </c>
      <c r="L357" s="28"/>
      <c r="M357" s="129" t="s">
        <v>3</v>
      </c>
      <c r="N357" s="130" t="s">
        <v>48</v>
      </c>
      <c r="O357" s="131">
        <v>0</v>
      </c>
      <c r="P357" s="131">
        <f>O357*H357</f>
        <v>0</v>
      </c>
      <c r="Q357" s="131">
        <v>0</v>
      </c>
      <c r="R357" s="131">
        <f>Q357*H357</f>
        <v>0</v>
      </c>
      <c r="S357" s="131">
        <v>0</v>
      </c>
      <c r="T357" s="132">
        <f>S357*H357</f>
        <v>0</v>
      </c>
      <c r="AR357" s="133" t="s">
        <v>545</v>
      </c>
      <c r="AT357" s="133" t="s">
        <v>126</v>
      </c>
      <c r="AU357" s="133" t="s">
        <v>84</v>
      </c>
      <c r="AY357" s="15" t="s">
        <v>124</v>
      </c>
      <c r="BE357" s="134">
        <f>IF(N357="základní",J357,0)</f>
        <v>0</v>
      </c>
      <c r="BF357" s="134">
        <f>IF(N357="snížená",J357,0)</f>
        <v>0</v>
      </c>
      <c r="BG357" s="134">
        <f>IF(N357="zákl. přenesená",J357,0)</f>
        <v>0</v>
      </c>
      <c r="BH357" s="134">
        <f>IF(N357="sníž. přenesená",J357,0)</f>
        <v>0</v>
      </c>
      <c r="BI357" s="134">
        <f>IF(N357="nulová",J357,0)</f>
        <v>0</v>
      </c>
      <c r="BJ357" s="15" t="s">
        <v>84</v>
      </c>
      <c r="BK357" s="134">
        <f>ROUND(I357*H357,2)</f>
        <v>0</v>
      </c>
      <c r="BL357" s="15" t="s">
        <v>545</v>
      </c>
      <c r="BM357" s="133" t="s">
        <v>550</v>
      </c>
    </row>
    <row r="358" spans="2:65" s="1" customFormat="1" ht="18">
      <c r="B358" s="28"/>
      <c r="D358" s="138" t="s">
        <v>135</v>
      </c>
      <c r="F358" s="139" t="s">
        <v>551</v>
      </c>
      <c r="L358" s="28"/>
      <c r="M358" s="137"/>
      <c r="T358" s="48"/>
      <c r="AT358" s="15" t="s">
        <v>135</v>
      </c>
      <c r="AU358" s="15" t="s">
        <v>84</v>
      </c>
    </row>
    <row r="359" spans="2:65" s="1" customFormat="1" ht="16.5" customHeight="1">
      <c r="B359" s="122"/>
      <c r="C359" s="123">
        <v>117</v>
      </c>
      <c r="D359" s="123" t="s">
        <v>126</v>
      </c>
      <c r="E359" s="124" t="s">
        <v>552</v>
      </c>
      <c r="F359" s="125" t="s">
        <v>553</v>
      </c>
      <c r="G359" s="126" t="s">
        <v>554</v>
      </c>
      <c r="H359" s="127">
        <v>105</v>
      </c>
      <c r="I359" s="128"/>
      <c r="J359" s="128">
        <f>ROUND(I359*H359,2)</f>
        <v>0</v>
      </c>
      <c r="K359" s="125" t="s">
        <v>3</v>
      </c>
      <c r="L359" s="28"/>
      <c r="M359" s="129" t="s">
        <v>3</v>
      </c>
      <c r="N359" s="130" t="s">
        <v>48</v>
      </c>
      <c r="O359" s="131">
        <v>0</v>
      </c>
      <c r="P359" s="131">
        <f>O359*H359</f>
        <v>0</v>
      </c>
      <c r="Q359" s="131">
        <v>0</v>
      </c>
      <c r="R359" s="131">
        <f>Q359*H359</f>
        <v>0</v>
      </c>
      <c r="S359" s="131">
        <v>0</v>
      </c>
      <c r="T359" s="132">
        <f>S359*H359</f>
        <v>0</v>
      </c>
      <c r="AR359" s="133" t="s">
        <v>545</v>
      </c>
      <c r="AT359" s="133" t="s">
        <v>126</v>
      </c>
      <c r="AU359" s="133" t="s">
        <v>84</v>
      </c>
      <c r="AY359" s="15" t="s">
        <v>124</v>
      </c>
      <c r="BE359" s="134">
        <f>IF(N359="základní",J359,0)</f>
        <v>0</v>
      </c>
      <c r="BF359" s="134">
        <f>IF(N359="snížená",J359,0)</f>
        <v>0</v>
      </c>
      <c r="BG359" s="134">
        <f>IF(N359="zákl. přenesená",J359,0)</f>
        <v>0</v>
      </c>
      <c r="BH359" s="134">
        <f>IF(N359="sníž. přenesená",J359,0)</f>
        <v>0</v>
      </c>
      <c r="BI359" s="134">
        <f>IF(N359="nulová",J359,0)</f>
        <v>0</v>
      </c>
      <c r="BJ359" s="15" t="s">
        <v>84</v>
      </c>
      <c r="BK359" s="134">
        <f>ROUND(I359*H359,2)</f>
        <v>0</v>
      </c>
      <c r="BL359" s="15" t="s">
        <v>545</v>
      </c>
      <c r="BM359" s="133" t="s">
        <v>555</v>
      </c>
    </row>
    <row r="360" spans="2:65" s="1" customFormat="1" ht="36">
      <c r="B360" s="28"/>
      <c r="D360" s="138" t="s">
        <v>135</v>
      </c>
      <c r="F360" s="139" t="s">
        <v>556</v>
      </c>
      <c r="L360" s="28"/>
      <c r="M360" s="137"/>
      <c r="T360" s="48"/>
      <c r="AT360" s="15" t="s">
        <v>135</v>
      </c>
      <c r="AU360" s="15" t="s">
        <v>84</v>
      </c>
    </row>
    <row r="361" spans="2:65" s="1" customFormat="1" ht="16.5" customHeight="1">
      <c r="B361" s="122"/>
      <c r="C361" s="123">
        <v>118</v>
      </c>
      <c r="D361" s="123" t="s">
        <v>126</v>
      </c>
      <c r="E361" s="124" t="s">
        <v>557</v>
      </c>
      <c r="F361" s="125" t="s">
        <v>558</v>
      </c>
      <c r="G361" s="126" t="s">
        <v>554</v>
      </c>
      <c r="H361" s="127">
        <v>22</v>
      </c>
      <c r="I361" s="128"/>
      <c r="J361" s="128">
        <f>ROUND(I361*H361,2)</f>
        <v>0</v>
      </c>
      <c r="K361" s="125" t="s">
        <v>3</v>
      </c>
      <c r="L361" s="28"/>
      <c r="M361" s="129" t="s">
        <v>3</v>
      </c>
      <c r="N361" s="130" t="s">
        <v>48</v>
      </c>
      <c r="O361" s="131">
        <v>0</v>
      </c>
      <c r="P361" s="131">
        <f>O361*H361</f>
        <v>0</v>
      </c>
      <c r="Q361" s="131">
        <v>0</v>
      </c>
      <c r="R361" s="131">
        <f>Q361*H361</f>
        <v>0</v>
      </c>
      <c r="S361" s="131">
        <v>0</v>
      </c>
      <c r="T361" s="132">
        <f>S361*H361</f>
        <v>0</v>
      </c>
      <c r="AR361" s="133" t="s">
        <v>545</v>
      </c>
      <c r="AT361" s="133" t="s">
        <v>126</v>
      </c>
      <c r="AU361" s="133" t="s">
        <v>84</v>
      </c>
      <c r="AY361" s="15" t="s">
        <v>124</v>
      </c>
      <c r="BE361" s="134">
        <f>IF(N361="základní",J361,0)</f>
        <v>0</v>
      </c>
      <c r="BF361" s="134">
        <f>IF(N361="snížená",J361,0)</f>
        <v>0</v>
      </c>
      <c r="BG361" s="134">
        <f>IF(N361="zákl. přenesená",J361,0)</f>
        <v>0</v>
      </c>
      <c r="BH361" s="134">
        <f>IF(N361="sníž. přenesená",J361,0)</f>
        <v>0</v>
      </c>
      <c r="BI361" s="134">
        <f>IF(N361="nulová",J361,0)</f>
        <v>0</v>
      </c>
      <c r="BJ361" s="15" t="s">
        <v>84</v>
      </c>
      <c r="BK361" s="134">
        <f>ROUND(I361*H361,2)</f>
        <v>0</v>
      </c>
      <c r="BL361" s="15" t="s">
        <v>545</v>
      </c>
      <c r="BM361" s="133" t="s">
        <v>559</v>
      </c>
    </row>
    <row r="362" spans="2:65" s="1" customFormat="1" ht="36">
      <c r="B362" s="28"/>
      <c r="D362" s="138" t="s">
        <v>135</v>
      </c>
      <c r="F362" s="139" t="s">
        <v>560</v>
      </c>
      <c r="L362" s="28"/>
      <c r="M362" s="155"/>
      <c r="N362" s="156"/>
      <c r="O362" s="156"/>
      <c r="P362" s="156"/>
      <c r="Q362" s="156"/>
      <c r="R362" s="156"/>
      <c r="S362" s="156"/>
      <c r="T362" s="157"/>
      <c r="AT362" s="15" t="s">
        <v>135</v>
      </c>
      <c r="AU362" s="15" t="s">
        <v>84</v>
      </c>
    </row>
    <row r="363" spans="2:65" s="1" customFormat="1" ht="7" customHeight="1">
      <c r="B363" s="37"/>
      <c r="C363" s="38"/>
      <c r="D363" s="38"/>
      <c r="E363" s="38"/>
      <c r="F363" s="38"/>
      <c r="G363" s="38"/>
      <c r="H363" s="38"/>
      <c r="I363" s="38"/>
      <c r="J363" s="38"/>
      <c r="K363" s="38"/>
      <c r="L363" s="28"/>
    </row>
  </sheetData>
  <autoFilter ref="C89:K362" xr:uid="{00000000-0009-0000-0000-000001000000}"/>
  <mergeCells count="9">
    <mergeCell ref="E50:H50"/>
    <mergeCell ref="E80:H80"/>
    <mergeCell ref="E82:H82"/>
    <mergeCell ref="L2:V2"/>
    <mergeCell ref="E7:H7"/>
    <mergeCell ref="E9:H9"/>
    <mergeCell ref="E18:H18"/>
    <mergeCell ref="E27:H27"/>
    <mergeCell ref="E48:H48"/>
  </mergeCells>
  <hyperlinks>
    <hyperlink ref="F94" r:id="rId1" xr:uid="{00000000-0004-0000-0100-000000000000}"/>
    <hyperlink ref="F109" r:id="rId2" xr:uid="{00000000-0004-0000-0100-000001000000}"/>
    <hyperlink ref="F113" r:id="rId3" xr:uid="{00000000-0004-0000-0100-000002000000}"/>
    <hyperlink ref="F116" r:id="rId4" xr:uid="{00000000-0004-0000-0100-000003000000}"/>
    <hyperlink ref="F119" r:id="rId5" xr:uid="{00000000-0004-0000-0100-000004000000}"/>
    <hyperlink ref="F137" r:id="rId6" xr:uid="{00000000-0004-0000-0100-000005000000}"/>
    <hyperlink ref="F141" r:id="rId7" xr:uid="{00000000-0004-0000-0100-000006000000}"/>
    <hyperlink ref="F144" r:id="rId8" xr:uid="{00000000-0004-0000-0100-000008000000}"/>
    <hyperlink ref="F147" r:id="rId9" xr:uid="{00000000-0004-0000-0100-000009000000}"/>
    <hyperlink ref="F150" r:id="rId10" xr:uid="{00000000-0004-0000-0100-00000A000000}"/>
    <hyperlink ref="F161" r:id="rId11" xr:uid="{00000000-0004-0000-0100-00000B000000}"/>
    <hyperlink ref="F166" r:id="rId12" xr:uid="{00000000-0004-0000-0100-00000C000000}"/>
    <hyperlink ref="F174" r:id="rId13" xr:uid="{00000000-0004-0000-0100-00000F000000}"/>
    <hyperlink ref="F179" r:id="rId14" xr:uid="{00000000-0004-0000-0100-000010000000}"/>
    <hyperlink ref="F182" r:id="rId15" xr:uid="{00000000-0004-0000-0100-000012000000}"/>
    <hyperlink ref="F188" r:id="rId16" xr:uid="{00000000-0004-0000-0100-000013000000}"/>
    <hyperlink ref="F193" r:id="rId17" xr:uid="{00000000-0004-0000-0100-000014000000}"/>
    <hyperlink ref="F196" r:id="rId18" xr:uid="{00000000-0004-0000-0100-000015000000}"/>
    <hyperlink ref="F201" r:id="rId19" xr:uid="{00000000-0004-0000-0100-000016000000}"/>
    <hyperlink ref="F220" r:id="rId20" xr:uid="{00000000-0004-0000-0100-000017000000}"/>
    <hyperlink ref="F227" r:id="rId21" xr:uid="{00000000-0004-0000-0100-000018000000}"/>
    <hyperlink ref="F239" r:id="rId22" xr:uid="{00000000-0004-0000-0100-000019000000}"/>
    <hyperlink ref="F244" r:id="rId23" xr:uid="{00000000-0004-0000-0100-00001A000000}"/>
    <hyperlink ref="F247" r:id="rId24" xr:uid="{00000000-0004-0000-0100-00001B000000}"/>
    <hyperlink ref="F250" r:id="rId25" xr:uid="{00000000-0004-0000-0100-00001C000000}"/>
    <hyperlink ref="F253" r:id="rId26" xr:uid="{00000000-0004-0000-0100-00001D000000}"/>
    <hyperlink ref="F256" r:id="rId27" xr:uid="{00000000-0004-0000-0100-00001E000000}"/>
    <hyperlink ref="F263" r:id="rId28" xr:uid="{00000000-0004-0000-0100-00001F000000}"/>
    <hyperlink ref="F266" r:id="rId29" xr:uid="{00000000-0004-0000-0100-000020000000}"/>
    <hyperlink ref="F269" r:id="rId30" xr:uid="{00000000-0004-0000-0100-000021000000}"/>
    <hyperlink ref="F272" r:id="rId31" xr:uid="{00000000-0004-0000-0100-000022000000}"/>
    <hyperlink ref="F277" r:id="rId32" xr:uid="{00000000-0004-0000-0100-000023000000}"/>
    <hyperlink ref="F280" r:id="rId33" xr:uid="{00000000-0004-0000-0100-000024000000}"/>
    <hyperlink ref="F286" r:id="rId34" xr:uid="{00000000-0004-0000-0100-000025000000}"/>
    <hyperlink ref="F290" r:id="rId35" xr:uid="{00000000-0004-0000-0100-000026000000}"/>
    <hyperlink ref="F293" r:id="rId36" xr:uid="{00000000-0004-0000-0100-000027000000}"/>
    <hyperlink ref="F298" r:id="rId37" xr:uid="{00000000-0004-0000-0100-000028000000}"/>
    <hyperlink ref="F303" r:id="rId38" xr:uid="{00000000-0004-0000-0100-000029000000}"/>
    <hyperlink ref="F306" r:id="rId39" xr:uid="{00000000-0004-0000-0100-00002A000000}"/>
    <hyperlink ref="F309" r:id="rId40" xr:uid="{00000000-0004-0000-0100-00002B000000}"/>
    <hyperlink ref="F320" r:id="rId41" xr:uid="{00000000-0004-0000-0100-000031000000}"/>
    <hyperlink ref="F323" r:id="rId42" xr:uid="{00000000-0004-0000-0100-000032000000}"/>
    <hyperlink ref="F326" r:id="rId43" xr:uid="{00000000-0004-0000-0100-000033000000}"/>
    <hyperlink ref="F329" r:id="rId44" xr:uid="{00000000-0004-0000-0100-000034000000}"/>
    <hyperlink ref="F332" r:id="rId45" xr:uid="{00000000-0004-0000-0100-000035000000}"/>
    <hyperlink ref="F335" r:id="rId46" xr:uid="{00000000-0004-0000-0100-000036000000}"/>
    <hyperlink ref="F339" r:id="rId47" xr:uid="{00000000-0004-0000-0100-000037000000}"/>
    <hyperlink ref="F342" r:id="rId48" xr:uid="{00000000-0004-0000-0100-000038000000}"/>
    <hyperlink ref="F345" r:id="rId49" xr:uid="{00000000-0004-0000-0100-000039000000}"/>
    <hyperlink ref="F348" r:id="rId50" xr:uid="{00000000-0004-0000-0100-00003A000000}"/>
    <hyperlink ref="F105" r:id="rId51" xr:uid="{00000000-0004-0000-0100-00003B000000}"/>
    <hyperlink ref="F101" r:id="rId52" xr:uid="{00000000-0004-0000-0100-00003C000000}"/>
    <hyperlink ref="F98" r:id="rId53" xr:uid="{00000000-0004-0000-0100-00003D000000}"/>
  </hyperlinks>
  <pageMargins left="0.39374999999999999" right="0.39374999999999999" top="0.39374999999999999" bottom="0.39374999999999999" header="0" footer="0"/>
  <pageSetup paperSize="9" fitToHeight="100" orientation="landscape" blackAndWhite="1" r:id="rId54"/>
  <headerFooter>
    <oddFooter>&amp;CStrana &amp;P z &amp;N</oddFooter>
  </headerFooter>
  <drawing r:id="rId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98"/>
  <sheetViews>
    <sheetView showGridLines="0" workbookViewId="0">
      <selection activeCell="I103" sqref="I103"/>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10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96" t="s">
        <v>6</v>
      </c>
      <c r="M2" s="297"/>
      <c r="N2" s="297"/>
      <c r="O2" s="297"/>
      <c r="P2" s="297"/>
      <c r="Q2" s="297"/>
      <c r="R2" s="297"/>
      <c r="S2" s="297"/>
      <c r="T2" s="297"/>
      <c r="U2" s="297"/>
      <c r="V2" s="297"/>
      <c r="AT2" s="15" t="s">
        <v>90</v>
      </c>
    </row>
    <row r="3" spans="2:46" ht="7" customHeight="1">
      <c r="B3" s="16"/>
      <c r="C3" s="17"/>
      <c r="D3" s="17"/>
      <c r="E3" s="17"/>
      <c r="F3" s="17"/>
      <c r="G3" s="17"/>
      <c r="H3" s="17"/>
      <c r="I3" s="17"/>
      <c r="J3" s="17"/>
      <c r="K3" s="17"/>
      <c r="L3" s="18"/>
      <c r="AT3" s="15" t="s">
        <v>86</v>
      </c>
    </row>
    <row r="4" spans="2:46" ht="25" customHeight="1">
      <c r="B4" s="18"/>
      <c r="D4" s="19" t="s">
        <v>91</v>
      </c>
      <c r="L4" s="18"/>
      <c r="M4" s="80" t="s">
        <v>11</v>
      </c>
      <c r="AT4" s="15" t="s">
        <v>4</v>
      </c>
    </row>
    <row r="5" spans="2:46" ht="7" customHeight="1">
      <c r="B5" s="18"/>
      <c r="L5" s="18"/>
    </row>
    <row r="6" spans="2:46" ht="12" customHeight="1">
      <c r="B6" s="18"/>
      <c r="D6" s="24" t="s">
        <v>15</v>
      </c>
      <c r="L6" s="18"/>
    </row>
    <row r="7" spans="2:46" ht="16.5" customHeight="1">
      <c r="B7" s="18"/>
      <c r="E7" s="330" t="str">
        <f>'Rekapitulace stavby'!K6</f>
        <v>Oprava veřejného osvětlení na tř. 17. listopadu (Slezská univerzita-Tesco)</v>
      </c>
      <c r="F7" s="331"/>
      <c r="G7" s="331"/>
      <c r="H7" s="331"/>
      <c r="L7" s="18"/>
    </row>
    <row r="8" spans="2:46" s="1" customFormat="1" ht="12" customHeight="1">
      <c r="B8" s="28"/>
      <c r="D8" s="24" t="s">
        <v>92</v>
      </c>
      <c r="L8" s="28"/>
    </row>
    <row r="9" spans="2:46" s="1" customFormat="1" ht="16.5" customHeight="1">
      <c r="B9" s="28"/>
      <c r="E9" s="307" t="s">
        <v>561</v>
      </c>
      <c r="F9" s="329"/>
      <c r="G9" s="329"/>
      <c r="H9" s="329"/>
      <c r="L9" s="28"/>
    </row>
    <row r="10" spans="2:46" s="1" customFormat="1">
      <c r="B10" s="28"/>
      <c r="L10" s="28"/>
    </row>
    <row r="11" spans="2:46" s="1" customFormat="1" ht="12" customHeight="1">
      <c r="B11" s="28"/>
      <c r="D11" s="24" t="s">
        <v>17</v>
      </c>
      <c r="F11" s="22" t="s">
        <v>18</v>
      </c>
      <c r="I11" s="24" t="s">
        <v>19</v>
      </c>
      <c r="J11" s="22" t="s">
        <v>93</v>
      </c>
      <c r="L11" s="28"/>
    </row>
    <row r="12" spans="2:46" s="1" customFormat="1" ht="12" customHeight="1">
      <c r="B12" s="28"/>
      <c r="D12" s="24" t="s">
        <v>21</v>
      </c>
      <c r="F12" s="22" t="s">
        <v>22</v>
      </c>
      <c r="I12" s="24" t="s">
        <v>23</v>
      </c>
      <c r="J12" s="45">
        <f>'Rekapitulace stavby'!AN8</f>
        <v>44844</v>
      </c>
      <c r="L12" s="28"/>
    </row>
    <row r="13" spans="2:46" s="1" customFormat="1" ht="21.75" customHeight="1">
      <c r="B13" s="28"/>
      <c r="D13" s="21" t="s">
        <v>24</v>
      </c>
      <c r="F13" s="25" t="s">
        <v>25</v>
      </c>
      <c r="I13" s="21" t="s">
        <v>26</v>
      </c>
      <c r="J13" s="25" t="s">
        <v>27</v>
      </c>
      <c r="L13" s="28"/>
    </row>
    <row r="14" spans="2:46" s="1" customFormat="1" ht="12" customHeight="1">
      <c r="B14" s="28"/>
      <c r="D14" s="24" t="s">
        <v>28</v>
      </c>
      <c r="I14" s="24" t="s">
        <v>29</v>
      </c>
      <c r="J14" s="22" t="s">
        <v>30</v>
      </c>
      <c r="L14" s="28"/>
    </row>
    <row r="15" spans="2:46" s="1" customFormat="1" ht="18" customHeight="1">
      <c r="B15" s="28"/>
      <c r="E15" s="22" t="s">
        <v>31</v>
      </c>
      <c r="I15" s="24" t="s">
        <v>32</v>
      </c>
      <c r="J15" s="22" t="s">
        <v>33</v>
      </c>
      <c r="L15" s="28"/>
    </row>
    <row r="16" spans="2:46" s="1" customFormat="1" ht="7" customHeight="1">
      <c r="B16" s="28"/>
      <c r="L16" s="28"/>
    </row>
    <row r="17" spans="2:12" s="1" customFormat="1" ht="12" customHeight="1">
      <c r="B17" s="28"/>
      <c r="D17" s="24" t="s">
        <v>34</v>
      </c>
      <c r="I17" s="24" t="s">
        <v>29</v>
      </c>
      <c r="J17" s="22">
        <f>'Rekapitulace stavby'!AN13</f>
        <v>60031620</v>
      </c>
      <c r="L17" s="28"/>
    </row>
    <row r="18" spans="2:12" s="1" customFormat="1" ht="18" customHeight="1">
      <c r="B18" s="28"/>
      <c r="E18" s="323"/>
      <c r="F18" s="323"/>
      <c r="G18" s="323"/>
      <c r="H18" s="323"/>
      <c r="I18" s="24" t="s">
        <v>32</v>
      </c>
      <c r="J18" s="22" t="str">
        <f>'Rekapitulace stavby'!AN14</f>
        <v>CZ6807071722</v>
      </c>
      <c r="L18" s="28"/>
    </row>
    <row r="19" spans="2:12" s="1" customFormat="1" ht="7" customHeight="1">
      <c r="B19" s="28"/>
      <c r="L19" s="28"/>
    </row>
    <row r="20" spans="2:12" s="1" customFormat="1" ht="12" customHeight="1">
      <c r="B20" s="28"/>
      <c r="D20" s="24" t="s">
        <v>35</v>
      </c>
      <c r="I20" s="24" t="s">
        <v>29</v>
      </c>
      <c r="J20" s="22" t="s">
        <v>36</v>
      </c>
      <c r="L20" s="28"/>
    </row>
    <row r="21" spans="2:12" s="1" customFormat="1" ht="18" customHeight="1">
      <c r="B21" s="28"/>
      <c r="E21" s="22" t="s">
        <v>37</v>
      </c>
      <c r="I21" s="24" t="s">
        <v>32</v>
      </c>
      <c r="J21" s="22" t="s">
        <v>38</v>
      </c>
      <c r="L21" s="28"/>
    </row>
    <row r="22" spans="2:12" s="1" customFormat="1" ht="7" customHeight="1">
      <c r="B22" s="28"/>
      <c r="L22" s="28"/>
    </row>
    <row r="23" spans="2:12" s="1" customFormat="1" ht="12" customHeight="1">
      <c r="B23" s="28"/>
      <c r="D23" s="24" t="s">
        <v>40</v>
      </c>
      <c r="I23" s="24" t="s">
        <v>29</v>
      </c>
      <c r="J23" s="22" t="s">
        <v>36</v>
      </c>
      <c r="L23" s="28"/>
    </row>
    <row r="24" spans="2:12" s="1" customFormat="1" ht="18" customHeight="1">
      <c r="B24" s="28"/>
      <c r="E24" s="22" t="s">
        <v>37</v>
      </c>
      <c r="I24" s="24" t="s">
        <v>32</v>
      </c>
      <c r="J24" s="22" t="s">
        <v>38</v>
      </c>
      <c r="L24" s="28"/>
    </row>
    <row r="25" spans="2:12" s="1" customFormat="1" ht="7" customHeight="1">
      <c r="B25" s="28"/>
      <c r="L25" s="28"/>
    </row>
    <row r="26" spans="2:12" s="1" customFormat="1" ht="12" customHeight="1">
      <c r="B26" s="28"/>
      <c r="D26" s="24" t="s">
        <v>41</v>
      </c>
      <c r="L26" s="28"/>
    </row>
    <row r="27" spans="2:12" s="7" customFormat="1" ht="16.5" customHeight="1">
      <c r="B27" s="81"/>
      <c r="E27" s="325" t="s">
        <v>3</v>
      </c>
      <c r="F27" s="325"/>
      <c r="G27" s="325"/>
      <c r="H27" s="325"/>
      <c r="L27" s="81"/>
    </row>
    <row r="28" spans="2:12" s="1" customFormat="1" ht="7" customHeight="1">
      <c r="B28" s="28"/>
      <c r="L28" s="28"/>
    </row>
    <row r="29" spans="2:12" s="1" customFormat="1" ht="7" customHeight="1">
      <c r="B29" s="28"/>
      <c r="D29" s="46"/>
      <c r="E29" s="46"/>
      <c r="F29" s="46"/>
      <c r="G29" s="46"/>
      <c r="H29" s="46"/>
      <c r="I29" s="46"/>
      <c r="J29" s="46"/>
      <c r="K29" s="46"/>
      <c r="L29" s="28"/>
    </row>
    <row r="30" spans="2:12" s="1" customFormat="1" ht="25.4" customHeight="1">
      <c r="B30" s="28"/>
      <c r="D30" s="82" t="s">
        <v>43</v>
      </c>
      <c r="J30" s="58">
        <f>ROUND(J80, 2)</f>
        <v>0</v>
      </c>
      <c r="L30" s="28"/>
    </row>
    <row r="31" spans="2:12" s="1" customFormat="1" ht="7" customHeight="1">
      <c r="B31" s="28"/>
      <c r="D31" s="46"/>
      <c r="E31" s="46"/>
      <c r="F31" s="46"/>
      <c r="G31" s="46"/>
      <c r="H31" s="46"/>
      <c r="I31" s="46"/>
      <c r="J31" s="46"/>
      <c r="K31" s="46"/>
      <c r="L31" s="28"/>
    </row>
    <row r="32" spans="2:12" s="1" customFormat="1" ht="14.5" customHeight="1">
      <c r="B32" s="28"/>
      <c r="F32" s="31" t="s">
        <v>45</v>
      </c>
      <c r="I32" s="31" t="s">
        <v>44</v>
      </c>
      <c r="J32" s="31" t="s">
        <v>46</v>
      </c>
      <c r="L32" s="28"/>
    </row>
    <row r="33" spans="2:12" s="1" customFormat="1" ht="14.5" customHeight="1">
      <c r="B33" s="28"/>
      <c r="D33" s="83" t="s">
        <v>47</v>
      </c>
      <c r="E33" s="24" t="s">
        <v>48</v>
      </c>
      <c r="F33" s="84">
        <f>ROUND((SUM(BE80:BE97)),  2)</f>
        <v>0</v>
      </c>
      <c r="I33" s="85">
        <v>0.21</v>
      </c>
      <c r="J33" s="84">
        <f>ROUND(((SUM(BE80:BE97))*I33),  2)</f>
        <v>0</v>
      </c>
      <c r="L33" s="28"/>
    </row>
    <row r="34" spans="2:12" s="1" customFormat="1" ht="14.5" customHeight="1">
      <c r="B34" s="28"/>
      <c r="E34" s="24" t="s">
        <v>49</v>
      </c>
      <c r="F34" s="84">
        <f>ROUND((SUM(BF80:BF97)),  2)</f>
        <v>0</v>
      </c>
      <c r="I34" s="85">
        <v>0.15</v>
      </c>
      <c r="J34" s="84">
        <f>ROUND(((SUM(BF80:BF97))*I34),  2)</f>
        <v>0</v>
      </c>
      <c r="L34" s="28"/>
    </row>
    <row r="35" spans="2:12" s="1" customFormat="1" ht="14.5" hidden="1" customHeight="1">
      <c r="B35" s="28"/>
      <c r="E35" s="24" t="s">
        <v>50</v>
      </c>
      <c r="F35" s="84">
        <f>ROUND((SUM(BG80:BG97)),  2)</f>
        <v>0</v>
      </c>
      <c r="I35" s="85">
        <v>0.21</v>
      </c>
      <c r="J35" s="84">
        <f>0</f>
        <v>0</v>
      </c>
      <c r="L35" s="28"/>
    </row>
    <row r="36" spans="2:12" s="1" customFormat="1" ht="14.5" hidden="1" customHeight="1">
      <c r="B36" s="28"/>
      <c r="E36" s="24" t="s">
        <v>51</v>
      </c>
      <c r="F36" s="84">
        <f>ROUND((SUM(BH80:BH97)),  2)</f>
        <v>0</v>
      </c>
      <c r="I36" s="85">
        <v>0.15</v>
      </c>
      <c r="J36" s="84">
        <f>0</f>
        <v>0</v>
      </c>
      <c r="L36" s="28"/>
    </row>
    <row r="37" spans="2:12" s="1" customFormat="1" ht="14.5" hidden="1" customHeight="1">
      <c r="B37" s="28"/>
      <c r="E37" s="24" t="s">
        <v>52</v>
      </c>
      <c r="F37" s="84">
        <f>ROUND((SUM(BI80:BI97)),  2)</f>
        <v>0</v>
      </c>
      <c r="I37" s="85">
        <v>0</v>
      </c>
      <c r="J37" s="84">
        <f>0</f>
        <v>0</v>
      </c>
      <c r="L37" s="28"/>
    </row>
    <row r="38" spans="2:12" s="1" customFormat="1" ht="7" customHeight="1">
      <c r="B38" s="28"/>
      <c r="L38" s="28"/>
    </row>
    <row r="39" spans="2:12" s="1" customFormat="1" ht="25.4" customHeight="1">
      <c r="B39" s="28"/>
      <c r="C39" s="86"/>
      <c r="D39" s="87" t="s">
        <v>53</v>
      </c>
      <c r="E39" s="49"/>
      <c r="F39" s="49"/>
      <c r="G39" s="88" t="s">
        <v>54</v>
      </c>
      <c r="H39" s="89" t="s">
        <v>55</v>
      </c>
      <c r="I39" s="49"/>
      <c r="J39" s="90">
        <f>SUM(J30:J37)</f>
        <v>0</v>
      </c>
      <c r="K39" s="91"/>
      <c r="L39" s="28"/>
    </row>
    <row r="40" spans="2:12" s="1" customFormat="1" ht="14.5" customHeight="1">
      <c r="B40" s="37"/>
      <c r="C40" s="38"/>
      <c r="D40" s="38"/>
      <c r="E40" s="38"/>
      <c r="F40" s="38"/>
      <c r="G40" s="38"/>
      <c r="H40" s="38"/>
      <c r="I40" s="38"/>
      <c r="J40" s="38"/>
      <c r="K40" s="38"/>
      <c r="L40" s="28"/>
    </row>
    <row r="44" spans="2:12" s="1" customFormat="1" ht="7" customHeight="1">
      <c r="B44" s="39"/>
      <c r="C44" s="40"/>
      <c r="D44" s="40"/>
      <c r="E44" s="40"/>
      <c r="F44" s="40"/>
      <c r="G44" s="40"/>
      <c r="H44" s="40"/>
      <c r="I44" s="40"/>
      <c r="J44" s="40"/>
      <c r="K44" s="40"/>
      <c r="L44" s="28"/>
    </row>
    <row r="45" spans="2:12" s="1" customFormat="1" ht="25" customHeight="1">
      <c r="B45" s="28"/>
      <c r="C45" s="19" t="s">
        <v>94</v>
      </c>
      <c r="L45" s="28"/>
    </row>
    <row r="46" spans="2:12" s="1" customFormat="1" ht="7" customHeight="1">
      <c r="B46" s="28"/>
      <c r="L46" s="28"/>
    </row>
    <row r="47" spans="2:12" s="1" customFormat="1" ht="12" customHeight="1">
      <c r="B47" s="28"/>
      <c r="C47" s="24" t="s">
        <v>15</v>
      </c>
      <c r="L47" s="28"/>
    </row>
    <row r="48" spans="2:12" s="1" customFormat="1" ht="16.5" customHeight="1">
      <c r="B48" s="28"/>
      <c r="E48" s="330" t="str">
        <f>E7</f>
        <v>Oprava veřejného osvětlení na tř. 17. listopadu (Slezská univerzita-Tesco)</v>
      </c>
      <c r="F48" s="331"/>
      <c r="G48" s="331"/>
      <c r="H48" s="331"/>
      <c r="L48" s="28"/>
    </row>
    <row r="49" spans="2:47" s="1" customFormat="1" ht="12" customHeight="1">
      <c r="B49" s="28"/>
      <c r="C49" s="24" t="s">
        <v>92</v>
      </c>
      <c r="L49" s="28"/>
    </row>
    <row r="50" spans="2:47" s="1" customFormat="1" ht="16.5" customHeight="1">
      <c r="B50" s="28"/>
      <c r="E50" s="307" t="str">
        <f>E9</f>
        <v>02 - Vedlejší rozpočtové náklady</v>
      </c>
      <c r="F50" s="329"/>
      <c r="G50" s="329"/>
      <c r="H50" s="329"/>
      <c r="L50" s="28"/>
    </row>
    <row r="51" spans="2:47" s="1" customFormat="1" ht="7" customHeight="1">
      <c r="B51" s="28"/>
      <c r="L51" s="28"/>
    </row>
    <row r="52" spans="2:47" s="1" customFormat="1" ht="12" customHeight="1">
      <c r="B52" s="28"/>
      <c r="C52" s="24" t="s">
        <v>21</v>
      </c>
      <c r="F52" s="22" t="str">
        <f>F12</f>
        <v>Karviná</v>
      </c>
      <c r="I52" s="24" t="s">
        <v>23</v>
      </c>
      <c r="J52" s="45">
        <f>IF(J12="","",J12)</f>
        <v>44844</v>
      </c>
      <c r="L52" s="28"/>
    </row>
    <row r="53" spans="2:47" s="1" customFormat="1" ht="7" customHeight="1">
      <c r="B53" s="28"/>
      <c r="L53" s="28"/>
    </row>
    <row r="54" spans="2:47" s="1" customFormat="1" ht="15.25" customHeight="1">
      <c r="B54" s="28"/>
      <c r="C54" s="24" t="s">
        <v>28</v>
      </c>
      <c r="F54" s="22" t="str">
        <f>E15</f>
        <v>Statutární město Karviná</v>
      </c>
      <c r="I54" s="24" t="s">
        <v>35</v>
      </c>
      <c r="J54" s="26" t="str">
        <f>E21</f>
        <v>PTD Muchová, s.r.o.</v>
      </c>
      <c r="L54" s="28"/>
    </row>
    <row r="55" spans="2:47" s="1" customFormat="1" ht="15.25" customHeight="1">
      <c r="B55" s="28"/>
      <c r="C55" s="24" t="s">
        <v>34</v>
      </c>
      <c r="F55" s="22" t="str">
        <f>IF(E18="","",E18)</f>
        <v/>
      </c>
      <c r="I55" s="24" t="s">
        <v>40</v>
      </c>
      <c r="J55" s="26" t="str">
        <f>E24</f>
        <v>PTD Muchová, s.r.o.</v>
      </c>
      <c r="L55" s="28"/>
    </row>
    <row r="56" spans="2:47" s="1" customFormat="1" ht="10.4" customHeight="1">
      <c r="B56" s="28"/>
      <c r="L56" s="28"/>
    </row>
    <row r="57" spans="2:47" s="1" customFormat="1" ht="29.25" customHeight="1">
      <c r="B57" s="28"/>
      <c r="C57" s="92" t="s">
        <v>95</v>
      </c>
      <c r="D57" s="86"/>
      <c r="E57" s="86"/>
      <c r="F57" s="86"/>
      <c r="G57" s="86"/>
      <c r="H57" s="86"/>
      <c r="I57" s="86"/>
      <c r="J57" s="93" t="s">
        <v>96</v>
      </c>
      <c r="K57" s="86"/>
      <c r="L57" s="28"/>
    </row>
    <row r="58" spans="2:47" s="1" customFormat="1" ht="10.4" customHeight="1">
      <c r="B58" s="28"/>
      <c r="L58" s="28"/>
    </row>
    <row r="59" spans="2:47" s="1" customFormat="1" ht="22.9" customHeight="1">
      <c r="B59" s="28"/>
      <c r="C59" s="94" t="s">
        <v>75</v>
      </c>
      <c r="J59" s="58">
        <f>J80</f>
        <v>0</v>
      </c>
      <c r="L59" s="28"/>
      <c r="AU59" s="15" t="s">
        <v>97</v>
      </c>
    </row>
    <row r="60" spans="2:47" s="8" customFormat="1" ht="25" customHeight="1">
      <c r="B60" s="95"/>
      <c r="D60" s="96" t="s">
        <v>562</v>
      </c>
      <c r="E60" s="97"/>
      <c r="F60" s="97"/>
      <c r="G60" s="97"/>
      <c r="H60" s="97"/>
      <c r="I60" s="97"/>
      <c r="J60" s="98">
        <f>J81</f>
        <v>0</v>
      </c>
      <c r="L60" s="95"/>
    </row>
    <row r="61" spans="2:47" s="1" customFormat="1" ht="21.75" customHeight="1">
      <c r="B61" s="28"/>
      <c r="L61" s="28"/>
    </row>
    <row r="62" spans="2:47" s="1" customFormat="1" ht="7" customHeight="1">
      <c r="B62" s="37"/>
      <c r="C62" s="38"/>
      <c r="D62" s="38"/>
      <c r="E62" s="38"/>
      <c r="F62" s="38"/>
      <c r="G62" s="38"/>
      <c r="H62" s="38"/>
      <c r="I62" s="38"/>
      <c r="J62" s="38"/>
      <c r="K62" s="38"/>
      <c r="L62" s="28"/>
    </row>
    <row r="66" spans="2:63" s="1" customFormat="1" ht="7" customHeight="1">
      <c r="B66" s="39"/>
      <c r="C66" s="40"/>
      <c r="D66" s="40"/>
      <c r="E66" s="40"/>
      <c r="F66" s="40"/>
      <c r="G66" s="40"/>
      <c r="H66" s="40"/>
      <c r="I66" s="40"/>
      <c r="J66" s="40"/>
      <c r="K66" s="40"/>
      <c r="L66" s="28"/>
    </row>
    <row r="67" spans="2:63" s="1" customFormat="1" ht="25" customHeight="1">
      <c r="B67" s="28"/>
      <c r="C67" s="19" t="s">
        <v>109</v>
      </c>
      <c r="L67" s="28"/>
    </row>
    <row r="68" spans="2:63" s="1" customFormat="1" ht="7" customHeight="1">
      <c r="B68" s="28"/>
      <c r="L68" s="28"/>
    </row>
    <row r="69" spans="2:63" s="1" customFormat="1" ht="12" customHeight="1">
      <c r="B69" s="28"/>
      <c r="C69" s="24" t="s">
        <v>15</v>
      </c>
      <c r="L69" s="28"/>
    </row>
    <row r="70" spans="2:63" s="1" customFormat="1" ht="16.5" customHeight="1">
      <c r="B70" s="28"/>
      <c r="E70" s="330" t="str">
        <f>E7</f>
        <v>Oprava veřejného osvětlení na tř. 17. listopadu (Slezská univerzita-Tesco)</v>
      </c>
      <c r="F70" s="331"/>
      <c r="G70" s="331"/>
      <c r="H70" s="331"/>
      <c r="L70" s="28"/>
    </row>
    <row r="71" spans="2:63" s="1" customFormat="1" ht="12" customHeight="1">
      <c r="B71" s="28"/>
      <c r="C71" s="24" t="s">
        <v>92</v>
      </c>
      <c r="L71" s="28"/>
    </row>
    <row r="72" spans="2:63" s="1" customFormat="1" ht="16.5" customHeight="1">
      <c r="B72" s="28"/>
      <c r="E72" s="307" t="str">
        <f>E9</f>
        <v>02 - Vedlejší rozpočtové náklady</v>
      </c>
      <c r="F72" s="329"/>
      <c r="G72" s="329"/>
      <c r="H72" s="329"/>
      <c r="L72" s="28"/>
    </row>
    <row r="73" spans="2:63" s="1" customFormat="1" ht="7" customHeight="1">
      <c r="B73" s="28"/>
      <c r="L73" s="28"/>
    </row>
    <row r="74" spans="2:63" s="1" customFormat="1" ht="12" customHeight="1">
      <c r="B74" s="28"/>
      <c r="C74" s="24" t="s">
        <v>21</v>
      </c>
      <c r="F74" s="22" t="str">
        <f>F12</f>
        <v>Karviná</v>
      </c>
      <c r="I74" s="24" t="s">
        <v>23</v>
      </c>
      <c r="J74" s="45">
        <f>IF(J12="","",J12)</f>
        <v>44844</v>
      </c>
      <c r="L74" s="28"/>
    </row>
    <row r="75" spans="2:63" s="1" customFormat="1" ht="7" customHeight="1">
      <c r="B75" s="28"/>
      <c r="L75" s="28"/>
    </row>
    <row r="76" spans="2:63" s="1" customFormat="1" ht="15.25" customHeight="1">
      <c r="B76" s="28"/>
      <c r="C76" s="24" t="s">
        <v>28</v>
      </c>
      <c r="F76" s="22" t="str">
        <f>E15</f>
        <v>Statutární město Karviná</v>
      </c>
      <c r="I76" s="24" t="s">
        <v>35</v>
      </c>
      <c r="J76" s="26" t="str">
        <f>E21</f>
        <v>PTD Muchová, s.r.o.</v>
      </c>
      <c r="L76" s="28"/>
    </row>
    <row r="77" spans="2:63" s="1" customFormat="1" ht="15.25" customHeight="1">
      <c r="B77" s="28"/>
      <c r="C77" s="24" t="s">
        <v>34</v>
      </c>
      <c r="F77" s="22" t="str">
        <f>IF(E18="","",E18)</f>
        <v/>
      </c>
      <c r="I77" s="24" t="s">
        <v>40</v>
      </c>
      <c r="J77" s="26" t="str">
        <f>E24</f>
        <v>PTD Muchová, s.r.o.</v>
      </c>
      <c r="L77" s="28"/>
    </row>
    <row r="78" spans="2:63" s="1" customFormat="1" ht="10.4" customHeight="1">
      <c r="B78" s="28"/>
      <c r="L78" s="28"/>
    </row>
    <row r="79" spans="2:63" s="10" customFormat="1" ht="29.25" customHeight="1">
      <c r="B79" s="103"/>
      <c r="C79" s="104" t="s">
        <v>110</v>
      </c>
      <c r="D79" s="105" t="s">
        <v>62</v>
      </c>
      <c r="E79" s="105" t="s">
        <v>58</v>
      </c>
      <c r="F79" s="105" t="s">
        <v>59</v>
      </c>
      <c r="G79" s="105" t="s">
        <v>111</v>
      </c>
      <c r="H79" s="105" t="s">
        <v>112</v>
      </c>
      <c r="I79" s="105" t="s">
        <v>113</v>
      </c>
      <c r="J79" s="105" t="s">
        <v>96</v>
      </c>
      <c r="K79" s="106" t="s">
        <v>114</v>
      </c>
      <c r="L79" s="103"/>
      <c r="M79" s="51" t="s">
        <v>3</v>
      </c>
      <c r="N79" s="52" t="s">
        <v>47</v>
      </c>
      <c r="O79" s="52" t="s">
        <v>115</v>
      </c>
      <c r="P79" s="52" t="s">
        <v>116</v>
      </c>
      <c r="Q79" s="52" t="s">
        <v>117</v>
      </c>
      <c r="R79" s="52" t="s">
        <v>118</v>
      </c>
      <c r="S79" s="52" t="s">
        <v>119</v>
      </c>
      <c r="T79" s="53" t="s">
        <v>120</v>
      </c>
    </row>
    <row r="80" spans="2:63" s="1" customFormat="1" ht="22.9" customHeight="1">
      <c r="B80" s="28"/>
      <c r="C80" s="56" t="s">
        <v>121</v>
      </c>
      <c r="J80" s="107">
        <f>BK80</f>
        <v>0</v>
      </c>
      <c r="L80" s="28"/>
      <c r="M80" s="54"/>
      <c r="N80" s="46"/>
      <c r="O80" s="46"/>
      <c r="P80" s="108">
        <f>P81</f>
        <v>0</v>
      </c>
      <c r="Q80" s="46"/>
      <c r="R80" s="108">
        <f>R81</f>
        <v>0</v>
      </c>
      <c r="S80" s="46"/>
      <c r="T80" s="109">
        <f>T81</f>
        <v>0</v>
      </c>
      <c r="AT80" s="15" t="s">
        <v>76</v>
      </c>
      <c r="AU80" s="15" t="s">
        <v>97</v>
      </c>
      <c r="BK80" s="110">
        <f>BK81</f>
        <v>0</v>
      </c>
    </row>
    <row r="81" spans="2:65" s="11" customFormat="1" ht="25.9" customHeight="1">
      <c r="B81" s="111"/>
      <c r="D81" s="112" t="s">
        <v>76</v>
      </c>
      <c r="E81" s="113" t="s">
        <v>563</v>
      </c>
      <c r="F81" s="113" t="s">
        <v>88</v>
      </c>
      <c r="J81" s="114">
        <f>BK81</f>
        <v>0</v>
      </c>
      <c r="L81" s="111"/>
      <c r="M81" s="115"/>
      <c r="P81" s="116">
        <f>SUM(P82:P97)</f>
        <v>0</v>
      </c>
      <c r="R81" s="116">
        <f>SUM(R82:R97)</f>
        <v>0</v>
      </c>
      <c r="T81" s="117">
        <f>SUM(T82:T97)</f>
        <v>0</v>
      </c>
      <c r="AR81" s="112" t="s">
        <v>140</v>
      </c>
      <c r="AT81" s="118" t="s">
        <v>76</v>
      </c>
      <c r="AU81" s="118" t="s">
        <v>77</v>
      </c>
      <c r="AY81" s="112" t="s">
        <v>124</v>
      </c>
      <c r="BK81" s="119">
        <f>SUM(BK82:BK97)</f>
        <v>0</v>
      </c>
    </row>
    <row r="82" spans="2:65" s="1" customFormat="1" ht="49.15" customHeight="1">
      <c r="B82" s="122"/>
      <c r="C82" s="123" t="s">
        <v>84</v>
      </c>
      <c r="D82" s="123" t="s">
        <v>126</v>
      </c>
      <c r="E82" s="124" t="s">
        <v>564</v>
      </c>
      <c r="F82" s="125" t="s">
        <v>565</v>
      </c>
      <c r="G82" s="126" t="s">
        <v>566</v>
      </c>
      <c r="H82" s="127">
        <v>1</v>
      </c>
      <c r="I82" s="128"/>
      <c r="J82" s="128">
        <f>ROUND(I82*H82,2)</f>
        <v>0</v>
      </c>
      <c r="K82" s="125" t="s">
        <v>3</v>
      </c>
      <c r="L82" s="28"/>
      <c r="M82" s="129" t="s">
        <v>3</v>
      </c>
      <c r="N82" s="130" t="s">
        <v>48</v>
      </c>
      <c r="O82" s="131">
        <v>0</v>
      </c>
      <c r="P82" s="131">
        <f>O82*H82</f>
        <v>0</v>
      </c>
      <c r="Q82" s="131">
        <v>0</v>
      </c>
      <c r="R82" s="131">
        <f>Q82*H82</f>
        <v>0</v>
      </c>
      <c r="S82" s="131">
        <v>0</v>
      </c>
      <c r="T82" s="132">
        <f>S82*H82</f>
        <v>0</v>
      </c>
      <c r="AR82" s="133" t="s">
        <v>567</v>
      </c>
      <c r="AT82" s="133" t="s">
        <v>126</v>
      </c>
      <c r="AU82" s="133" t="s">
        <v>84</v>
      </c>
      <c r="AY82" s="15" t="s">
        <v>124</v>
      </c>
      <c r="BE82" s="134">
        <f>IF(N82="základní",J82,0)</f>
        <v>0</v>
      </c>
      <c r="BF82" s="134">
        <f>IF(N82="snížená",J82,0)</f>
        <v>0</v>
      </c>
      <c r="BG82" s="134">
        <f>IF(N82="zákl. přenesená",J82,0)</f>
        <v>0</v>
      </c>
      <c r="BH82" s="134">
        <f>IF(N82="sníž. přenesená",J82,0)</f>
        <v>0</v>
      </c>
      <c r="BI82" s="134">
        <f>IF(N82="nulová",J82,0)</f>
        <v>0</v>
      </c>
      <c r="BJ82" s="15" t="s">
        <v>84</v>
      </c>
      <c r="BK82" s="134">
        <f>ROUND(I82*H82,2)</f>
        <v>0</v>
      </c>
      <c r="BL82" s="15" t="s">
        <v>567</v>
      </c>
      <c r="BM82" s="133" t="s">
        <v>568</v>
      </c>
    </row>
    <row r="83" spans="2:65" s="1" customFormat="1" ht="27">
      <c r="B83" s="28"/>
      <c r="D83" s="138" t="s">
        <v>135</v>
      </c>
      <c r="F83" s="139" t="s">
        <v>569</v>
      </c>
      <c r="L83" s="28"/>
      <c r="M83" s="137"/>
      <c r="T83" s="48"/>
      <c r="AT83" s="15" t="s">
        <v>135</v>
      </c>
      <c r="AU83" s="15" t="s">
        <v>84</v>
      </c>
    </row>
    <row r="84" spans="2:65" s="1" customFormat="1" ht="16.5" customHeight="1">
      <c r="B84" s="122"/>
      <c r="C84" s="123" t="s">
        <v>86</v>
      </c>
      <c r="D84" s="123" t="s">
        <v>126</v>
      </c>
      <c r="E84" s="124" t="s">
        <v>570</v>
      </c>
      <c r="F84" s="125" t="s">
        <v>779</v>
      </c>
      <c r="G84" s="126" t="s">
        <v>566</v>
      </c>
      <c r="H84" s="127">
        <v>1</v>
      </c>
      <c r="I84" s="128"/>
      <c r="J84" s="128">
        <f>ROUND(I84*H84,2)</f>
        <v>0</v>
      </c>
      <c r="K84" s="125" t="s">
        <v>3</v>
      </c>
      <c r="L84" s="28"/>
      <c r="M84" s="129" t="s">
        <v>3</v>
      </c>
      <c r="N84" s="130" t="s">
        <v>48</v>
      </c>
      <c r="O84" s="131">
        <v>0</v>
      </c>
      <c r="P84" s="131">
        <f>O84*H84</f>
        <v>0</v>
      </c>
      <c r="Q84" s="131">
        <v>0</v>
      </c>
      <c r="R84" s="131">
        <f>Q84*H84</f>
        <v>0</v>
      </c>
      <c r="S84" s="131">
        <v>0</v>
      </c>
      <c r="T84" s="132">
        <f>S84*H84</f>
        <v>0</v>
      </c>
      <c r="AR84" s="133" t="s">
        <v>567</v>
      </c>
      <c r="AT84" s="133" t="s">
        <v>126</v>
      </c>
      <c r="AU84" s="133" t="s">
        <v>84</v>
      </c>
      <c r="AY84" s="15" t="s">
        <v>124</v>
      </c>
      <c r="BE84" s="134">
        <f>IF(N84="základní",J84,0)</f>
        <v>0</v>
      </c>
      <c r="BF84" s="134">
        <f>IF(N84="snížená",J84,0)</f>
        <v>0</v>
      </c>
      <c r="BG84" s="134">
        <f>IF(N84="zákl. přenesená",J84,0)</f>
        <v>0</v>
      </c>
      <c r="BH84" s="134">
        <f>IF(N84="sníž. přenesená",J84,0)</f>
        <v>0</v>
      </c>
      <c r="BI84" s="134">
        <f>IF(N84="nulová",J84,0)</f>
        <v>0</v>
      </c>
      <c r="BJ84" s="15" t="s">
        <v>84</v>
      </c>
      <c r="BK84" s="134">
        <f>ROUND(I84*H84,2)</f>
        <v>0</v>
      </c>
      <c r="BL84" s="15" t="s">
        <v>567</v>
      </c>
      <c r="BM84" s="133" t="s">
        <v>571</v>
      </c>
    </row>
    <row r="85" spans="2:65" s="1" customFormat="1" ht="27">
      <c r="B85" s="28"/>
      <c r="D85" s="138" t="s">
        <v>135</v>
      </c>
      <c r="F85" s="139" t="s">
        <v>828</v>
      </c>
      <c r="L85" s="28"/>
      <c r="M85" s="137"/>
      <c r="T85" s="48"/>
      <c r="AT85" s="15" t="s">
        <v>135</v>
      </c>
      <c r="AU85" s="15" t="s">
        <v>84</v>
      </c>
    </row>
    <row r="86" spans="2:65" s="1" customFormat="1" ht="24.25" customHeight="1">
      <c r="B86" s="122"/>
      <c r="C86" s="123" t="s">
        <v>139</v>
      </c>
      <c r="D86" s="123" t="s">
        <v>126</v>
      </c>
      <c r="E86" s="124" t="s">
        <v>572</v>
      </c>
      <c r="F86" s="125" t="s">
        <v>573</v>
      </c>
      <c r="G86" s="126" t="s">
        <v>566</v>
      </c>
      <c r="H86" s="127">
        <v>1</v>
      </c>
      <c r="I86" s="128"/>
      <c r="J86" s="128">
        <f>ROUND(I86*H86,2)</f>
        <v>0</v>
      </c>
      <c r="K86" s="125" t="s">
        <v>3</v>
      </c>
      <c r="L86" s="28"/>
      <c r="M86" s="129" t="s">
        <v>3</v>
      </c>
      <c r="N86" s="130" t="s">
        <v>48</v>
      </c>
      <c r="O86" s="131">
        <v>0</v>
      </c>
      <c r="P86" s="131">
        <f>O86*H86</f>
        <v>0</v>
      </c>
      <c r="Q86" s="131">
        <v>0</v>
      </c>
      <c r="R86" s="131">
        <f>Q86*H86</f>
        <v>0</v>
      </c>
      <c r="S86" s="131">
        <v>0</v>
      </c>
      <c r="T86" s="132">
        <f>S86*H86</f>
        <v>0</v>
      </c>
      <c r="AR86" s="133" t="s">
        <v>567</v>
      </c>
      <c r="AT86" s="133" t="s">
        <v>126</v>
      </c>
      <c r="AU86" s="133" t="s">
        <v>84</v>
      </c>
      <c r="AY86" s="15" t="s">
        <v>124</v>
      </c>
      <c r="BE86" s="134">
        <f>IF(N86="základní",J86,0)</f>
        <v>0</v>
      </c>
      <c r="BF86" s="134">
        <f>IF(N86="snížená",J86,0)</f>
        <v>0</v>
      </c>
      <c r="BG86" s="134">
        <f>IF(N86="zákl. přenesená",J86,0)</f>
        <v>0</v>
      </c>
      <c r="BH86" s="134">
        <f>IF(N86="sníž. přenesená",J86,0)</f>
        <v>0</v>
      </c>
      <c r="BI86" s="134">
        <f>IF(N86="nulová",J86,0)</f>
        <v>0</v>
      </c>
      <c r="BJ86" s="15" t="s">
        <v>84</v>
      </c>
      <c r="BK86" s="134">
        <f>ROUND(I86*H86,2)</f>
        <v>0</v>
      </c>
      <c r="BL86" s="15" t="s">
        <v>567</v>
      </c>
      <c r="BM86" s="133" t="s">
        <v>574</v>
      </c>
    </row>
    <row r="87" spans="2:65" s="1" customFormat="1" ht="18">
      <c r="B87" s="28"/>
      <c r="D87" s="138" t="s">
        <v>135</v>
      </c>
      <c r="F87" s="139" t="s">
        <v>778</v>
      </c>
      <c r="L87" s="28"/>
      <c r="M87" s="137"/>
      <c r="T87" s="48"/>
      <c r="AT87" s="15" t="s">
        <v>135</v>
      </c>
      <c r="AU87" s="15" t="s">
        <v>84</v>
      </c>
    </row>
    <row r="88" spans="2:65" s="1" customFormat="1" ht="24.25" customHeight="1">
      <c r="B88" s="122"/>
      <c r="C88" s="123" t="s">
        <v>131</v>
      </c>
      <c r="D88" s="123" t="s">
        <v>126</v>
      </c>
      <c r="E88" s="124" t="s">
        <v>575</v>
      </c>
      <c r="F88" s="125" t="s">
        <v>576</v>
      </c>
      <c r="G88" s="126" t="s">
        <v>566</v>
      </c>
      <c r="H88" s="127">
        <v>1</v>
      </c>
      <c r="I88" s="128"/>
      <c r="J88" s="128">
        <f>ROUND(I88*H88,2)</f>
        <v>0</v>
      </c>
      <c r="K88" s="125" t="s">
        <v>3</v>
      </c>
      <c r="L88" s="28"/>
      <c r="M88" s="129" t="s">
        <v>3</v>
      </c>
      <c r="N88" s="130" t="s">
        <v>48</v>
      </c>
      <c r="O88" s="131">
        <v>0</v>
      </c>
      <c r="P88" s="131">
        <f>O88*H88</f>
        <v>0</v>
      </c>
      <c r="Q88" s="131">
        <v>0</v>
      </c>
      <c r="R88" s="131">
        <f>Q88*H88</f>
        <v>0</v>
      </c>
      <c r="S88" s="131">
        <v>0</v>
      </c>
      <c r="T88" s="132">
        <f>S88*H88</f>
        <v>0</v>
      </c>
      <c r="AR88" s="133" t="s">
        <v>567</v>
      </c>
      <c r="AT88" s="133" t="s">
        <v>126</v>
      </c>
      <c r="AU88" s="133" t="s">
        <v>84</v>
      </c>
      <c r="AY88" s="15" t="s">
        <v>124</v>
      </c>
      <c r="BE88" s="134">
        <f>IF(N88="základní",J88,0)</f>
        <v>0</v>
      </c>
      <c r="BF88" s="134">
        <f>IF(N88="snížená",J88,0)</f>
        <v>0</v>
      </c>
      <c r="BG88" s="134">
        <f>IF(N88="zákl. přenesená",J88,0)</f>
        <v>0</v>
      </c>
      <c r="BH88" s="134">
        <f>IF(N88="sníž. přenesená",J88,0)</f>
        <v>0</v>
      </c>
      <c r="BI88" s="134">
        <f>IF(N88="nulová",J88,0)</f>
        <v>0</v>
      </c>
      <c r="BJ88" s="15" t="s">
        <v>84</v>
      </c>
      <c r="BK88" s="134">
        <f>ROUND(I88*H88,2)</f>
        <v>0</v>
      </c>
      <c r="BL88" s="15" t="s">
        <v>567</v>
      </c>
      <c r="BM88" s="133" t="s">
        <v>577</v>
      </c>
    </row>
    <row r="89" spans="2:65" s="1" customFormat="1" ht="27">
      <c r="B89" s="28"/>
      <c r="D89" s="138" t="s">
        <v>135</v>
      </c>
      <c r="F89" s="139" t="s">
        <v>578</v>
      </c>
      <c r="L89" s="28"/>
      <c r="M89" s="137"/>
      <c r="T89" s="48"/>
      <c r="AT89" s="15" t="s">
        <v>135</v>
      </c>
      <c r="AU89" s="15" t="s">
        <v>84</v>
      </c>
    </row>
    <row r="90" spans="2:65" s="1" customFormat="1" ht="24.25" customHeight="1">
      <c r="B90" s="122"/>
      <c r="C90" s="123" t="s">
        <v>140</v>
      </c>
      <c r="D90" s="123" t="s">
        <v>126</v>
      </c>
      <c r="E90" s="124" t="s">
        <v>579</v>
      </c>
      <c r="F90" s="125" t="s">
        <v>580</v>
      </c>
      <c r="G90" s="126" t="s">
        <v>566</v>
      </c>
      <c r="H90" s="127">
        <v>1</v>
      </c>
      <c r="I90" s="128"/>
      <c r="J90" s="128">
        <f>ROUND(I90*H90,2)</f>
        <v>0</v>
      </c>
      <c r="K90" s="125" t="s">
        <v>3</v>
      </c>
      <c r="L90" s="28"/>
      <c r="M90" s="129" t="s">
        <v>3</v>
      </c>
      <c r="N90" s="130" t="s">
        <v>48</v>
      </c>
      <c r="O90" s="131">
        <v>0</v>
      </c>
      <c r="P90" s="131">
        <f>O90*H90</f>
        <v>0</v>
      </c>
      <c r="Q90" s="131">
        <v>0</v>
      </c>
      <c r="R90" s="131">
        <f>Q90*H90</f>
        <v>0</v>
      </c>
      <c r="S90" s="131">
        <v>0</v>
      </c>
      <c r="T90" s="132">
        <f>S90*H90</f>
        <v>0</v>
      </c>
      <c r="AR90" s="133" t="s">
        <v>567</v>
      </c>
      <c r="AT90" s="133" t="s">
        <v>126</v>
      </c>
      <c r="AU90" s="133" t="s">
        <v>84</v>
      </c>
      <c r="AY90" s="15" t="s">
        <v>124</v>
      </c>
      <c r="BE90" s="134">
        <f>IF(N90="základní",J90,0)</f>
        <v>0</v>
      </c>
      <c r="BF90" s="134">
        <f>IF(N90="snížená",J90,0)</f>
        <v>0</v>
      </c>
      <c r="BG90" s="134">
        <f>IF(N90="zákl. přenesená",J90,0)</f>
        <v>0</v>
      </c>
      <c r="BH90" s="134">
        <f>IF(N90="sníž. přenesená",J90,0)</f>
        <v>0</v>
      </c>
      <c r="BI90" s="134">
        <f>IF(N90="nulová",J90,0)</f>
        <v>0</v>
      </c>
      <c r="BJ90" s="15" t="s">
        <v>84</v>
      </c>
      <c r="BK90" s="134">
        <f>ROUND(I90*H90,2)</f>
        <v>0</v>
      </c>
      <c r="BL90" s="15" t="s">
        <v>567</v>
      </c>
      <c r="BM90" s="133" t="s">
        <v>581</v>
      </c>
    </row>
    <row r="91" spans="2:65" s="1" customFormat="1" ht="18">
      <c r="B91" s="28"/>
      <c r="D91" s="138" t="s">
        <v>135</v>
      </c>
      <c r="F91" s="139" t="s">
        <v>551</v>
      </c>
      <c r="L91" s="28"/>
      <c r="M91" s="137"/>
      <c r="T91" s="48"/>
      <c r="AT91" s="15" t="s">
        <v>135</v>
      </c>
      <c r="AU91" s="15" t="s">
        <v>84</v>
      </c>
    </row>
    <row r="92" spans="2:65" s="1" customFormat="1" ht="49.15" customHeight="1">
      <c r="B92" s="122"/>
      <c r="C92" s="123" t="s">
        <v>147</v>
      </c>
      <c r="D92" s="123" t="s">
        <v>126</v>
      </c>
      <c r="E92" s="124" t="s">
        <v>582</v>
      </c>
      <c r="F92" s="125" t="s">
        <v>808</v>
      </c>
      <c r="G92" s="126" t="s">
        <v>566</v>
      </c>
      <c r="H92" s="127">
        <v>1</v>
      </c>
      <c r="I92" s="128"/>
      <c r="J92" s="128">
        <f>ROUND(I92*H92,2)</f>
        <v>0</v>
      </c>
      <c r="K92" s="125" t="s">
        <v>3</v>
      </c>
      <c r="L92" s="28"/>
      <c r="M92" s="129" t="s">
        <v>3</v>
      </c>
      <c r="N92" s="130" t="s">
        <v>48</v>
      </c>
      <c r="O92" s="131">
        <v>0</v>
      </c>
      <c r="P92" s="131">
        <f>O92*H92</f>
        <v>0</v>
      </c>
      <c r="Q92" s="131">
        <v>0</v>
      </c>
      <c r="R92" s="131">
        <f>Q92*H92</f>
        <v>0</v>
      </c>
      <c r="S92" s="131">
        <v>0</v>
      </c>
      <c r="T92" s="132">
        <f>S92*H92</f>
        <v>0</v>
      </c>
      <c r="AR92" s="133" t="s">
        <v>567</v>
      </c>
      <c r="AT92" s="133" t="s">
        <v>126</v>
      </c>
      <c r="AU92" s="133" t="s">
        <v>84</v>
      </c>
      <c r="AY92" s="15" t="s">
        <v>124</v>
      </c>
      <c r="BE92" s="134">
        <f>IF(N92="základní",J92,0)</f>
        <v>0</v>
      </c>
      <c r="BF92" s="134">
        <f>IF(N92="snížená",J92,0)</f>
        <v>0</v>
      </c>
      <c r="BG92" s="134">
        <f>IF(N92="zákl. přenesená",J92,0)</f>
        <v>0</v>
      </c>
      <c r="BH92" s="134">
        <f>IF(N92="sníž. přenesená",J92,0)</f>
        <v>0</v>
      </c>
      <c r="BI92" s="134">
        <f>IF(N92="nulová",J92,0)</f>
        <v>0</v>
      </c>
      <c r="BJ92" s="15" t="s">
        <v>84</v>
      </c>
      <c r="BK92" s="134">
        <f>ROUND(I92*H92,2)</f>
        <v>0</v>
      </c>
      <c r="BL92" s="15" t="s">
        <v>567</v>
      </c>
      <c r="BM92" s="133" t="s">
        <v>583</v>
      </c>
    </row>
    <row r="93" spans="2:65" s="1" customFormat="1" ht="18">
      <c r="B93" s="28"/>
      <c r="D93" s="138" t="s">
        <v>135</v>
      </c>
      <c r="F93" s="139" t="s">
        <v>584</v>
      </c>
      <c r="L93" s="28"/>
      <c r="M93" s="137"/>
      <c r="T93" s="48"/>
      <c r="AT93" s="15" t="s">
        <v>135</v>
      </c>
      <c r="AU93" s="15" t="s">
        <v>84</v>
      </c>
    </row>
    <row r="94" spans="2:65" s="1" customFormat="1" ht="24.25" customHeight="1">
      <c r="B94" s="122"/>
      <c r="C94" s="123" t="s">
        <v>154</v>
      </c>
      <c r="D94" s="123" t="s">
        <v>126</v>
      </c>
      <c r="E94" s="124" t="s">
        <v>585</v>
      </c>
      <c r="F94" s="125" t="s">
        <v>586</v>
      </c>
      <c r="G94" s="126" t="s">
        <v>566</v>
      </c>
      <c r="H94" s="127">
        <v>1</v>
      </c>
      <c r="I94" s="128"/>
      <c r="J94" s="128">
        <f>ROUND(I94*H94,2)</f>
        <v>0</v>
      </c>
      <c r="K94" s="125" t="s">
        <v>3</v>
      </c>
      <c r="L94" s="28"/>
      <c r="M94" s="129" t="s">
        <v>3</v>
      </c>
      <c r="N94" s="130" t="s">
        <v>48</v>
      </c>
      <c r="O94" s="131">
        <v>0</v>
      </c>
      <c r="P94" s="131">
        <f>O94*H94</f>
        <v>0</v>
      </c>
      <c r="Q94" s="131">
        <v>0</v>
      </c>
      <c r="R94" s="131">
        <f>Q94*H94</f>
        <v>0</v>
      </c>
      <c r="S94" s="131">
        <v>0</v>
      </c>
      <c r="T94" s="132">
        <f>S94*H94</f>
        <v>0</v>
      </c>
      <c r="AR94" s="133" t="s">
        <v>567</v>
      </c>
      <c r="AT94" s="133" t="s">
        <v>126</v>
      </c>
      <c r="AU94" s="133" t="s">
        <v>84</v>
      </c>
      <c r="AY94" s="15" t="s">
        <v>124</v>
      </c>
      <c r="BE94" s="134">
        <f>IF(N94="základní",J94,0)</f>
        <v>0</v>
      </c>
      <c r="BF94" s="134">
        <f>IF(N94="snížená",J94,0)</f>
        <v>0</v>
      </c>
      <c r="BG94" s="134">
        <f>IF(N94="zákl. přenesená",J94,0)</f>
        <v>0</v>
      </c>
      <c r="BH94" s="134">
        <f>IF(N94="sníž. přenesená",J94,0)</f>
        <v>0</v>
      </c>
      <c r="BI94" s="134">
        <f>IF(N94="nulová",J94,0)</f>
        <v>0</v>
      </c>
      <c r="BJ94" s="15" t="s">
        <v>84</v>
      </c>
      <c r="BK94" s="134">
        <f>ROUND(I94*H94,2)</f>
        <v>0</v>
      </c>
      <c r="BL94" s="15" t="s">
        <v>567</v>
      </c>
      <c r="BM94" s="133" t="s">
        <v>587</v>
      </c>
    </row>
    <row r="95" spans="2:65" s="1" customFormat="1" ht="27">
      <c r="B95" s="28"/>
      <c r="D95" s="138" t="s">
        <v>135</v>
      </c>
      <c r="F95" s="139" t="s">
        <v>588</v>
      </c>
      <c r="L95" s="28"/>
      <c r="M95" s="137"/>
      <c r="T95" s="48"/>
      <c r="AT95" s="15" t="s">
        <v>135</v>
      </c>
      <c r="AU95" s="15" t="s">
        <v>84</v>
      </c>
    </row>
    <row r="96" spans="2:65" s="1" customFormat="1" ht="24.25" customHeight="1">
      <c r="B96" s="122"/>
      <c r="C96" s="123" t="s">
        <v>163</v>
      </c>
      <c r="D96" s="123" t="s">
        <v>126</v>
      </c>
      <c r="E96" s="124" t="s">
        <v>589</v>
      </c>
      <c r="F96" s="125" t="s">
        <v>590</v>
      </c>
      <c r="G96" s="126" t="s">
        <v>566</v>
      </c>
      <c r="H96" s="127">
        <v>1</v>
      </c>
      <c r="I96" s="128"/>
      <c r="J96" s="128">
        <f>ROUND(I96*H96,2)</f>
        <v>0</v>
      </c>
      <c r="K96" s="125" t="s">
        <v>3</v>
      </c>
      <c r="L96" s="28"/>
      <c r="M96" s="129" t="s">
        <v>3</v>
      </c>
      <c r="N96" s="130" t="s">
        <v>48</v>
      </c>
      <c r="O96" s="131">
        <v>0</v>
      </c>
      <c r="P96" s="131">
        <f>O96*H96</f>
        <v>0</v>
      </c>
      <c r="Q96" s="131">
        <v>0</v>
      </c>
      <c r="R96" s="131">
        <f>Q96*H96</f>
        <v>0</v>
      </c>
      <c r="S96" s="131">
        <v>0</v>
      </c>
      <c r="T96" s="132">
        <f>S96*H96</f>
        <v>0</v>
      </c>
      <c r="AR96" s="133" t="s">
        <v>567</v>
      </c>
      <c r="AT96" s="133" t="s">
        <v>126</v>
      </c>
      <c r="AU96" s="133" t="s">
        <v>84</v>
      </c>
      <c r="AY96" s="15" t="s">
        <v>124</v>
      </c>
      <c r="BE96" s="134">
        <f>IF(N96="základní",J96,0)</f>
        <v>0</v>
      </c>
      <c r="BF96" s="134">
        <f>IF(N96="snížená",J96,0)</f>
        <v>0</v>
      </c>
      <c r="BG96" s="134">
        <f>IF(N96="zákl. přenesená",J96,0)</f>
        <v>0</v>
      </c>
      <c r="BH96" s="134">
        <f>IF(N96="sníž. přenesená",J96,0)</f>
        <v>0</v>
      </c>
      <c r="BI96" s="134">
        <f>IF(N96="nulová",J96,0)</f>
        <v>0</v>
      </c>
      <c r="BJ96" s="15" t="s">
        <v>84</v>
      </c>
      <c r="BK96" s="134">
        <f>ROUND(I96*H96,2)</f>
        <v>0</v>
      </c>
      <c r="BL96" s="15" t="s">
        <v>567</v>
      </c>
      <c r="BM96" s="133" t="s">
        <v>591</v>
      </c>
    </row>
    <row r="97" spans="2:47" s="1" customFormat="1" ht="18">
      <c r="B97" s="28"/>
      <c r="D97" s="138" t="s">
        <v>135</v>
      </c>
      <c r="F97" s="139" t="s">
        <v>592</v>
      </c>
      <c r="L97" s="28"/>
      <c r="M97" s="155"/>
      <c r="N97" s="156"/>
      <c r="O97" s="156"/>
      <c r="P97" s="156"/>
      <c r="Q97" s="156"/>
      <c r="R97" s="156"/>
      <c r="S97" s="156"/>
      <c r="T97" s="157"/>
      <c r="AT97" s="15" t="s">
        <v>135</v>
      </c>
      <c r="AU97" s="15" t="s">
        <v>84</v>
      </c>
    </row>
    <row r="98" spans="2:47" s="1" customFormat="1" ht="7" customHeight="1">
      <c r="B98" s="37"/>
      <c r="C98" s="38"/>
      <c r="D98" s="38"/>
      <c r="E98" s="38"/>
      <c r="F98" s="38"/>
      <c r="G98" s="38"/>
      <c r="H98" s="38"/>
      <c r="I98" s="38"/>
      <c r="J98" s="38"/>
      <c r="K98" s="38"/>
      <c r="L98" s="28"/>
    </row>
  </sheetData>
  <autoFilter ref="C79:K97" xr:uid="{00000000-0009-0000-0000-000002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8"/>
  <sheetViews>
    <sheetView showGridLines="0" topLeftCell="A247" zoomScale="110" zoomScaleNormal="110" workbookViewId="0"/>
  </sheetViews>
  <sheetFormatPr defaultRowHeight="10"/>
  <cols>
    <col min="1" max="1" width="8.33203125" style="158" customWidth="1"/>
    <col min="2" max="2" width="1.6640625" style="158" customWidth="1"/>
    <col min="3" max="4" width="5" style="158" customWidth="1"/>
    <col min="5" max="5" width="11.6640625" style="158" customWidth="1"/>
    <col min="6" max="6" width="9.109375" style="158" customWidth="1"/>
    <col min="7" max="7" width="5" style="158" customWidth="1"/>
    <col min="8" max="8" width="77.77734375" style="158" customWidth="1"/>
    <col min="9" max="10" width="20" style="158" customWidth="1"/>
    <col min="11" max="11" width="1.6640625" style="158" customWidth="1"/>
  </cols>
  <sheetData>
    <row r="1" spans="2:11" customFormat="1" ht="37.5" customHeight="1"/>
    <row r="2" spans="2:11" customFormat="1" ht="7.5" customHeight="1">
      <c r="B2" s="159"/>
      <c r="C2" s="160"/>
      <c r="D2" s="160"/>
      <c r="E2" s="160"/>
      <c r="F2" s="160"/>
      <c r="G2" s="160"/>
      <c r="H2" s="160"/>
      <c r="I2" s="160"/>
      <c r="J2" s="160"/>
      <c r="K2" s="161"/>
    </row>
    <row r="3" spans="2:11" s="13" customFormat="1" ht="45" customHeight="1">
      <c r="B3" s="162"/>
      <c r="C3" s="333" t="s">
        <v>593</v>
      </c>
      <c r="D3" s="333"/>
      <c r="E3" s="333"/>
      <c r="F3" s="333"/>
      <c r="G3" s="333"/>
      <c r="H3" s="333"/>
      <c r="I3" s="333"/>
      <c r="J3" s="333"/>
      <c r="K3" s="163"/>
    </row>
    <row r="4" spans="2:11" customFormat="1" ht="25.5" customHeight="1">
      <c r="B4" s="164"/>
      <c r="C4" s="334" t="s">
        <v>594</v>
      </c>
      <c r="D4" s="334"/>
      <c r="E4" s="334"/>
      <c r="F4" s="334"/>
      <c r="G4" s="334"/>
      <c r="H4" s="334"/>
      <c r="I4" s="334"/>
      <c r="J4" s="334"/>
      <c r="K4" s="165"/>
    </row>
    <row r="5" spans="2:11" customFormat="1" ht="5.25" customHeight="1">
      <c r="B5" s="164"/>
      <c r="C5" s="166"/>
      <c r="D5" s="166"/>
      <c r="E5" s="166"/>
      <c r="F5" s="166"/>
      <c r="G5" s="166"/>
      <c r="H5" s="166"/>
      <c r="I5" s="166"/>
      <c r="J5" s="166"/>
      <c r="K5" s="165"/>
    </row>
    <row r="6" spans="2:11" customFormat="1" ht="15" customHeight="1">
      <c r="B6" s="164"/>
      <c r="C6" s="332" t="s">
        <v>595</v>
      </c>
      <c r="D6" s="332"/>
      <c r="E6" s="332"/>
      <c r="F6" s="332"/>
      <c r="G6" s="332"/>
      <c r="H6" s="332"/>
      <c r="I6" s="332"/>
      <c r="J6" s="332"/>
      <c r="K6" s="165"/>
    </row>
    <row r="7" spans="2:11" customFormat="1" ht="15" customHeight="1">
      <c r="B7" s="168"/>
      <c r="C7" s="332" t="s">
        <v>596</v>
      </c>
      <c r="D7" s="332"/>
      <c r="E7" s="332"/>
      <c r="F7" s="332"/>
      <c r="G7" s="332"/>
      <c r="H7" s="332"/>
      <c r="I7" s="332"/>
      <c r="J7" s="332"/>
      <c r="K7" s="165"/>
    </row>
    <row r="8" spans="2:11" customFormat="1" ht="12.75" customHeight="1">
      <c r="B8" s="168"/>
      <c r="C8" s="167"/>
      <c r="D8" s="167"/>
      <c r="E8" s="167"/>
      <c r="F8" s="167"/>
      <c r="G8" s="167"/>
      <c r="H8" s="167"/>
      <c r="I8" s="167"/>
      <c r="J8" s="167"/>
      <c r="K8" s="165"/>
    </row>
    <row r="9" spans="2:11" customFormat="1" ht="15" customHeight="1">
      <c r="B9" s="168"/>
      <c r="C9" s="332" t="s">
        <v>597</v>
      </c>
      <c r="D9" s="332"/>
      <c r="E9" s="332"/>
      <c r="F9" s="332"/>
      <c r="G9" s="332"/>
      <c r="H9" s="332"/>
      <c r="I9" s="332"/>
      <c r="J9" s="332"/>
      <c r="K9" s="165"/>
    </row>
    <row r="10" spans="2:11" customFormat="1" ht="15" customHeight="1">
      <c r="B10" s="168"/>
      <c r="C10" s="167"/>
      <c r="D10" s="332" t="s">
        <v>598</v>
      </c>
      <c r="E10" s="332"/>
      <c r="F10" s="332"/>
      <c r="G10" s="332"/>
      <c r="H10" s="332"/>
      <c r="I10" s="332"/>
      <c r="J10" s="332"/>
      <c r="K10" s="165"/>
    </row>
    <row r="11" spans="2:11" customFormat="1" ht="15" customHeight="1">
      <c r="B11" s="168"/>
      <c r="C11" s="169"/>
      <c r="D11" s="332" t="s">
        <v>599</v>
      </c>
      <c r="E11" s="332"/>
      <c r="F11" s="332"/>
      <c r="G11" s="332"/>
      <c r="H11" s="332"/>
      <c r="I11" s="332"/>
      <c r="J11" s="332"/>
      <c r="K11" s="165"/>
    </row>
    <row r="12" spans="2:11" customFormat="1" ht="15" customHeight="1">
      <c r="B12" s="168"/>
      <c r="C12" s="169"/>
      <c r="D12" s="167"/>
      <c r="E12" s="167"/>
      <c r="F12" s="167"/>
      <c r="G12" s="167"/>
      <c r="H12" s="167"/>
      <c r="I12" s="167"/>
      <c r="J12" s="167"/>
      <c r="K12" s="165"/>
    </row>
    <row r="13" spans="2:11" customFormat="1" ht="15" customHeight="1">
      <c r="B13" s="168"/>
      <c r="C13" s="169"/>
      <c r="D13" s="170" t="s">
        <v>600</v>
      </c>
      <c r="E13" s="167"/>
      <c r="F13" s="167"/>
      <c r="G13" s="167"/>
      <c r="H13" s="167"/>
      <c r="I13" s="167"/>
      <c r="J13" s="167"/>
      <c r="K13" s="165"/>
    </row>
    <row r="14" spans="2:11" customFormat="1" ht="12.75" customHeight="1">
      <c r="B14" s="168"/>
      <c r="C14" s="169"/>
      <c r="D14" s="169"/>
      <c r="E14" s="169"/>
      <c r="F14" s="169"/>
      <c r="G14" s="169"/>
      <c r="H14" s="169"/>
      <c r="I14" s="169"/>
      <c r="J14" s="169"/>
      <c r="K14" s="165"/>
    </row>
    <row r="15" spans="2:11" customFormat="1" ht="15" customHeight="1">
      <c r="B15" s="168"/>
      <c r="C15" s="169"/>
      <c r="D15" s="332" t="s">
        <v>601</v>
      </c>
      <c r="E15" s="332"/>
      <c r="F15" s="332"/>
      <c r="G15" s="332"/>
      <c r="H15" s="332"/>
      <c r="I15" s="332"/>
      <c r="J15" s="332"/>
      <c r="K15" s="165"/>
    </row>
    <row r="16" spans="2:11" customFormat="1" ht="15" customHeight="1">
      <c r="B16" s="168"/>
      <c r="C16" s="169"/>
      <c r="D16" s="332" t="s">
        <v>602</v>
      </c>
      <c r="E16" s="332"/>
      <c r="F16" s="332"/>
      <c r="G16" s="332"/>
      <c r="H16" s="332"/>
      <c r="I16" s="332"/>
      <c r="J16" s="332"/>
      <c r="K16" s="165"/>
    </row>
    <row r="17" spans="2:11" customFormat="1" ht="15" customHeight="1">
      <c r="B17" s="168"/>
      <c r="C17" s="169"/>
      <c r="D17" s="332" t="s">
        <v>603</v>
      </c>
      <c r="E17" s="332"/>
      <c r="F17" s="332"/>
      <c r="G17" s="332"/>
      <c r="H17" s="332"/>
      <c r="I17" s="332"/>
      <c r="J17" s="332"/>
      <c r="K17" s="165"/>
    </row>
    <row r="18" spans="2:11" customFormat="1" ht="15" customHeight="1">
      <c r="B18" s="168"/>
      <c r="C18" s="169"/>
      <c r="D18" s="169"/>
      <c r="E18" s="171" t="s">
        <v>604</v>
      </c>
      <c r="F18" s="332" t="s">
        <v>605</v>
      </c>
      <c r="G18" s="332"/>
      <c r="H18" s="332"/>
      <c r="I18" s="332"/>
      <c r="J18" s="332"/>
      <c r="K18" s="165"/>
    </row>
    <row r="19" spans="2:11" customFormat="1" ht="15" customHeight="1">
      <c r="B19" s="168"/>
      <c r="C19" s="169"/>
      <c r="D19" s="169"/>
      <c r="E19" s="171" t="s">
        <v>83</v>
      </c>
      <c r="F19" s="332" t="s">
        <v>606</v>
      </c>
      <c r="G19" s="332"/>
      <c r="H19" s="332"/>
      <c r="I19" s="332"/>
      <c r="J19" s="332"/>
      <c r="K19" s="165"/>
    </row>
    <row r="20" spans="2:11" customFormat="1" ht="15" customHeight="1">
      <c r="B20" s="168"/>
      <c r="C20" s="169"/>
      <c r="D20" s="169"/>
      <c r="E20" s="171" t="s">
        <v>607</v>
      </c>
      <c r="F20" s="332" t="s">
        <v>608</v>
      </c>
      <c r="G20" s="332"/>
      <c r="H20" s="332"/>
      <c r="I20" s="332"/>
      <c r="J20" s="332"/>
      <c r="K20" s="165"/>
    </row>
    <row r="21" spans="2:11" customFormat="1" ht="15" customHeight="1">
      <c r="B21" s="168"/>
      <c r="C21" s="169"/>
      <c r="D21" s="169"/>
      <c r="E21" s="171" t="s">
        <v>89</v>
      </c>
      <c r="F21" s="332" t="s">
        <v>609</v>
      </c>
      <c r="G21" s="332"/>
      <c r="H21" s="332"/>
      <c r="I21" s="332"/>
      <c r="J21" s="332"/>
      <c r="K21" s="165"/>
    </row>
    <row r="22" spans="2:11" customFormat="1" ht="15" customHeight="1">
      <c r="B22" s="168"/>
      <c r="C22" s="169"/>
      <c r="D22" s="169"/>
      <c r="E22" s="171" t="s">
        <v>610</v>
      </c>
      <c r="F22" s="332" t="s">
        <v>611</v>
      </c>
      <c r="G22" s="332"/>
      <c r="H22" s="332"/>
      <c r="I22" s="332"/>
      <c r="J22" s="332"/>
      <c r="K22" s="165"/>
    </row>
    <row r="23" spans="2:11" customFormat="1" ht="15" customHeight="1">
      <c r="B23" s="168"/>
      <c r="C23" s="169"/>
      <c r="D23" s="169"/>
      <c r="E23" s="171" t="s">
        <v>612</v>
      </c>
      <c r="F23" s="332" t="s">
        <v>613</v>
      </c>
      <c r="G23" s="332"/>
      <c r="H23" s="332"/>
      <c r="I23" s="332"/>
      <c r="J23" s="332"/>
      <c r="K23" s="165"/>
    </row>
    <row r="24" spans="2:11" customFormat="1" ht="12.75" customHeight="1">
      <c r="B24" s="168"/>
      <c r="C24" s="169"/>
      <c r="D24" s="169"/>
      <c r="E24" s="169"/>
      <c r="F24" s="169"/>
      <c r="G24" s="169"/>
      <c r="H24" s="169"/>
      <c r="I24" s="169"/>
      <c r="J24" s="169"/>
      <c r="K24" s="165"/>
    </row>
    <row r="25" spans="2:11" customFormat="1" ht="15" customHeight="1">
      <c r="B25" s="168"/>
      <c r="C25" s="332" t="s">
        <v>614</v>
      </c>
      <c r="D25" s="332"/>
      <c r="E25" s="332"/>
      <c r="F25" s="332"/>
      <c r="G25" s="332"/>
      <c r="H25" s="332"/>
      <c r="I25" s="332"/>
      <c r="J25" s="332"/>
      <c r="K25" s="165"/>
    </row>
    <row r="26" spans="2:11" customFormat="1" ht="15" customHeight="1">
      <c r="B26" s="168"/>
      <c r="C26" s="332" t="s">
        <v>615</v>
      </c>
      <c r="D26" s="332"/>
      <c r="E26" s="332"/>
      <c r="F26" s="332"/>
      <c r="G26" s="332"/>
      <c r="H26" s="332"/>
      <c r="I26" s="332"/>
      <c r="J26" s="332"/>
      <c r="K26" s="165"/>
    </row>
    <row r="27" spans="2:11" customFormat="1" ht="15" customHeight="1">
      <c r="B27" s="168"/>
      <c r="C27" s="167"/>
      <c r="D27" s="332" t="s">
        <v>616</v>
      </c>
      <c r="E27" s="332"/>
      <c r="F27" s="332"/>
      <c r="G27" s="332"/>
      <c r="H27" s="332"/>
      <c r="I27" s="332"/>
      <c r="J27" s="332"/>
      <c r="K27" s="165"/>
    </row>
    <row r="28" spans="2:11" customFormat="1" ht="15" customHeight="1">
      <c r="B28" s="168"/>
      <c r="C28" s="169"/>
      <c r="D28" s="332" t="s">
        <v>617</v>
      </c>
      <c r="E28" s="332"/>
      <c r="F28" s="332"/>
      <c r="G28" s="332"/>
      <c r="H28" s="332"/>
      <c r="I28" s="332"/>
      <c r="J28" s="332"/>
      <c r="K28" s="165"/>
    </row>
    <row r="29" spans="2:11" customFormat="1" ht="12.75" customHeight="1">
      <c r="B29" s="168"/>
      <c r="C29" s="169"/>
      <c r="D29" s="169"/>
      <c r="E29" s="169"/>
      <c r="F29" s="169"/>
      <c r="G29" s="169"/>
      <c r="H29" s="169"/>
      <c r="I29" s="169"/>
      <c r="J29" s="169"/>
      <c r="K29" s="165"/>
    </row>
    <row r="30" spans="2:11" customFormat="1" ht="15" customHeight="1">
      <c r="B30" s="168"/>
      <c r="C30" s="169"/>
      <c r="D30" s="332" t="s">
        <v>618</v>
      </c>
      <c r="E30" s="332"/>
      <c r="F30" s="332"/>
      <c r="G30" s="332"/>
      <c r="H30" s="332"/>
      <c r="I30" s="332"/>
      <c r="J30" s="332"/>
      <c r="K30" s="165"/>
    </row>
    <row r="31" spans="2:11" customFormat="1" ht="15" customHeight="1">
      <c r="B31" s="168"/>
      <c r="C31" s="169"/>
      <c r="D31" s="332" t="s">
        <v>619</v>
      </c>
      <c r="E31" s="332"/>
      <c r="F31" s="332"/>
      <c r="G31" s="332"/>
      <c r="H31" s="332"/>
      <c r="I31" s="332"/>
      <c r="J31" s="332"/>
      <c r="K31" s="165"/>
    </row>
    <row r="32" spans="2:11" customFormat="1" ht="12.75" customHeight="1">
      <c r="B32" s="168"/>
      <c r="C32" s="169"/>
      <c r="D32" s="169"/>
      <c r="E32" s="169"/>
      <c r="F32" s="169"/>
      <c r="G32" s="169"/>
      <c r="H32" s="169"/>
      <c r="I32" s="169"/>
      <c r="J32" s="169"/>
      <c r="K32" s="165"/>
    </row>
    <row r="33" spans="2:11" customFormat="1" ht="15" customHeight="1">
      <c r="B33" s="168"/>
      <c r="C33" s="169"/>
      <c r="D33" s="332" t="s">
        <v>620</v>
      </c>
      <c r="E33" s="332"/>
      <c r="F33" s="332"/>
      <c r="G33" s="332"/>
      <c r="H33" s="332"/>
      <c r="I33" s="332"/>
      <c r="J33" s="332"/>
      <c r="K33" s="165"/>
    </row>
    <row r="34" spans="2:11" customFormat="1" ht="15" customHeight="1">
      <c r="B34" s="168"/>
      <c r="C34" s="169"/>
      <c r="D34" s="332" t="s">
        <v>621</v>
      </c>
      <c r="E34" s="332"/>
      <c r="F34" s="332"/>
      <c r="G34" s="332"/>
      <c r="H34" s="332"/>
      <c r="I34" s="332"/>
      <c r="J34" s="332"/>
      <c r="K34" s="165"/>
    </row>
    <row r="35" spans="2:11" customFormat="1" ht="15" customHeight="1">
      <c r="B35" s="168"/>
      <c r="C35" s="169"/>
      <c r="D35" s="332" t="s">
        <v>622</v>
      </c>
      <c r="E35" s="332"/>
      <c r="F35" s="332"/>
      <c r="G35" s="332"/>
      <c r="H35" s="332"/>
      <c r="I35" s="332"/>
      <c r="J35" s="332"/>
      <c r="K35" s="165"/>
    </row>
    <row r="36" spans="2:11" customFormat="1" ht="15" customHeight="1">
      <c r="B36" s="168"/>
      <c r="C36" s="169"/>
      <c r="D36" s="167"/>
      <c r="E36" s="170" t="s">
        <v>110</v>
      </c>
      <c r="F36" s="167"/>
      <c r="G36" s="332" t="s">
        <v>623</v>
      </c>
      <c r="H36" s="332"/>
      <c r="I36" s="332"/>
      <c r="J36" s="332"/>
      <c r="K36" s="165"/>
    </row>
    <row r="37" spans="2:11" customFormat="1" ht="30.75" customHeight="1">
      <c r="B37" s="168"/>
      <c r="C37" s="169"/>
      <c r="D37" s="167"/>
      <c r="E37" s="170" t="s">
        <v>624</v>
      </c>
      <c r="F37" s="167"/>
      <c r="G37" s="332" t="s">
        <v>625</v>
      </c>
      <c r="H37" s="332"/>
      <c r="I37" s="332"/>
      <c r="J37" s="332"/>
      <c r="K37" s="165"/>
    </row>
    <row r="38" spans="2:11" customFormat="1" ht="15" customHeight="1">
      <c r="B38" s="168"/>
      <c r="C38" s="169"/>
      <c r="D38" s="167"/>
      <c r="E38" s="170" t="s">
        <v>58</v>
      </c>
      <c r="F38" s="167"/>
      <c r="G38" s="332" t="s">
        <v>626</v>
      </c>
      <c r="H38" s="332"/>
      <c r="I38" s="332"/>
      <c r="J38" s="332"/>
      <c r="K38" s="165"/>
    </row>
    <row r="39" spans="2:11" customFormat="1" ht="15" customHeight="1">
      <c r="B39" s="168"/>
      <c r="C39" s="169"/>
      <c r="D39" s="167"/>
      <c r="E39" s="170" t="s">
        <v>59</v>
      </c>
      <c r="F39" s="167"/>
      <c r="G39" s="332" t="s">
        <v>627</v>
      </c>
      <c r="H39" s="332"/>
      <c r="I39" s="332"/>
      <c r="J39" s="332"/>
      <c r="K39" s="165"/>
    </row>
    <row r="40" spans="2:11" customFormat="1" ht="15" customHeight="1">
      <c r="B40" s="168"/>
      <c r="C40" s="169"/>
      <c r="D40" s="167"/>
      <c r="E40" s="170" t="s">
        <v>111</v>
      </c>
      <c r="F40" s="167"/>
      <c r="G40" s="332" t="s">
        <v>628</v>
      </c>
      <c r="H40" s="332"/>
      <c r="I40" s="332"/>
      <c r="J40" s="332"/>
      <c r="K40" s="165"/>
    </row>
    <row r="41" spans="2:11" customFormat="1" ht="15" customHeight="1">
      <c r="B41" s="168"/>
      <c r="C41" s="169"/>
      <c r="D41" s="167"/>
      <c r="E41" s="170" t="s">
        <v>112</v>
      </c>
      <c r="F41" s="167"/>
      <c r="G41" s="332" t="s">
        <v>629</v>
      </c>
      <c r="H41" s="332"/>
      <c r="I41" s="332"/>
      <c r="J41" s="332"/>
      <c r="K41" s="165"/>
    </row>
    <row r="42" spans="2:11" customFormat="1" ht="15" customHeight="1">
      <c r="B42" s="168"/>
      <c r="C42" s="169"/>
      <c r="D42" s="167"/>
      <c r="E42" s="170" t="s">
        <v>630</v>
      </c>
      <c r="F42" s="167"/>
      <c r="G42" s="332" t="s">
        <v>631</v>
      </c>
      <c r="H42" s="332"/>
      <c r="I42" s="332"/>
      <c r="J42" s="332"/>
      <c r="K42" s="165"/>
    </row>
    <row r="43" spans="2:11" customFormat="1" ht="15" customHeight="1">
      <c r="B43" s="168"/>
      <c r="C43" s="169"/>
      <c r="D43" s="167"/>
      <c r="E43" s="170"/>
      <c r="F43" s="167"/>
      <c r="G43" s="332" t="s">
        <v>632</v>
      </c>
      <c r="H43" s="332"/>
      <c r="I43" s="332"/>
      <c r="J43" s="332"/>
      <c r="K43" s="165"/>
    </row>
    <row r="44" spans="2:11" customFormat="1" ht="15" customHeight="1">
      <c r="B44" s="168"/>
      <c r="C44" s="169"/>
      <c r="D44" s="167"/>
      <c r="E44" s="170" t="s">
        <v>633</v>
      </c>
      <c r="F44" s="167"/>
      <c r="G44" s="332" t="s">
        <v>634</v>
      </c>
      <c r="H44" s="332"/>
      <c r="I44" s="332"/>
      <c r="J44" s="332"/>
      <c r="K44" s="165"/>
    </row>
    <row r="45" spans="2:11" customFormat="1" ht="15" customHeight="1">
      <c r="B45" s="168"/>
      <c r="C45" s="169"/>
      <c r="D45" s="167"/>
      <c r="E45" s="170" t="s">
        <v>114</v>
      </c>
      <c r="F45" s="167"/>
      <c r="G45" s="332" t="s">
        <v>635</v>
      </c>
      <c r="H45" s="332"/>
      <c r="I45" s="332"/>
      <c r="J45" s="332"/>
      <c r="K45" s="165"/>
    </row>
    <row r="46" spans="2:11" customFormat="1" ht="12.75" customHeight="1">
      <c r="B46" s="168"/>
      <c r="C46" s="169"/>
      <c r="D46" s="167"/>
      <c r="E46" s="167"/>
      <c r="F46" s="167"/>
      <c r="G46" s="167"/>
      <c r="H46" s="167"/>
      <c r="I46" s="167"/>
      <c r="J46" s="167"/>
      <c r="K46" s="165"/>
    </row>
    <row r="47" spans="2:11" customFormat="1" ht="15" customHeight="1">
      <c r="B47" s="168"/>
      <c r="C47" s="169"/>
      <c r="D47" s="332" t="s">
        <v>636</v>
      </c>
      <c r="E47" s="332"/>
      <c r="F47" s="332"/>
      <c r="G47" s="332"/>
      <c r="H47" s="332"/>
      <c r="I47" s="332"/>
      <c r="J47" s="332"/>
      <c r="K47" s="165"/>
    </row>
    <row r="48" spans="2:11" customFormat="1" ht="15" customHeight="1">
      <c r="B48" s="168"/>
      <c r="C48" s="169"/>
      <c r="D48" s="169"/>
      <c r="E48" s="332" t="s">
        <v>637</v>
      </c>
      <c r="F48" s="332"/>
      <c r="G48" s="332"/>
      <c r="H48" s="332"/>
      <c r="I48" s="332"/>
      <c r="J48" s="332"/>
      <c r="K48" s="165"/>
    </row>
    <row r="49" spans="2:11" customFormat="1" ht="15" customHeight="1">
      <c r="B49" s="168"/>
      <c r="C49" s="169"/>
      <c r="D49" s="169"/>
      <c r="E49" s="332" t="s">
        <v>638</v>
      </c>
      <c r="F49" s="332"/>
      <c r="G49" s="332"/>
      <c r="H49" s="332"/>
      <c r="I49" s="332"/>
      <c r="J49" s="332"/>
      <c r="K49" s="165"/>
    </row>
    <row r="50" spans="2:11" customFormat="1" ht="15" customHeight="1">
      <c r="B50" s="168"/>
      <c r="C50" s="169"/>
      <c r="D50" s="169"/>
      <c r="E50" s="332" t="s">
        <v>639</v>
      </c>
      <c r="F50" s="332"/>
      <c r="G50" s="332"/>
      <c r="H50" s="332"/>
      <c r="I50" s="332"/>
      <c r="J50" s="332"/>
      <c r="K50" s="165"/>
    </row>
    <row r="51" spans="2:11" customFormat="1" ht="15" customHeight="1">
      <c r="B51" s="168"/>
      <c r="C51" s="169"/>
      <c r="D51" s="332" t="s">
        <v>640</v>
      </c>
      <c r="E51" s="332"/>
      <c r="F51" s="332"/>
      <c r="G51" s="332"/>
      <c r="H51" s="332"/>
      <c r="I51" s="332"/>
      <c r="J51" s="332"/>
      <c r="K51" s="165"/>
    </row>
    <row r="52" spans="2:11" customFormat="1" ht="25.5" customHeight="1">
      <c r="B52" s="164"/>
      <c r="C52" s="334" t="s">
        <v>641</v>
      </c>
      <c r="D52" s="334"/>
      <c r="E52" s="334"/>
      <c r="F52" s="334"/>
      <c r="G52" s="334"/>
      <c r="H52" s="334"/>
      <c r="I52" s="334"/>
      <c r="J52" s="334"/>
      <c r="K52" s="165"/>
    </row>
    <row r="53" spans="2:11" customFormat="1" ht="5.25" customHeight="1">
      <c r="B53" s="164"/>
      <c r="C53" s="166"/>
      <c r="D53" s="166"/>
      <c r="E53" s="166"/>
      <c r="F53" s="166"/>
      <c r="G53" s="166"/>
      <c r="H53" s="166"/>
      <c r="I53" s="166"/>
      <c r="J53" s="166"/>
      <c r="K53" s="165"/>
    </row>
    <row r="54" spans="2:11" customFormat="1" ht="15" customHeight="1">
      <c r="B54" s="164"/>
      <c r="C54" s="332" t="s">
        <v>642</v>
      </c>
      <c r="D54" s="332"/>
      <c r="E54" s="332"/>
      <c r="F54" s="332"/>
      <c r="G54" s="332"/>
      <c r="H54" s="332"/>
      <c r="I54" s="332"/>
      <c r="J54" s="332"/>
      <c r="K54" s="165"/>
    </row>
    <row r="55" spans="2:11" customFormat="1" ht="15" customHeight="1">
      <c r="B55" s="164"/>
      <c r="C55" s="332" t="s">
        <v>643</v>
      </c>
      <c r="D55" s="332"/>
      <c r="E55" s="332"/>
      <c r="F55" s="332"/>
      <c r="G55" s="332"/>
      <c r="H55" s="332"/>
      <c r="I55" s="332"/>
      <c r="J55" s="332"/>
      <c r="K55" s="165"/>
    </row>
    <row r="56" spans="2:11" customFormat="1" ht="12.75" customHeight="1">
      <c r="B56" s="164"/>
      <c r="C56" s="167"/>
      <c r="D56" s="167"/>
      <c r="E56" s="167"/>
      <c r="F56" s="167"/>
      <c r="G56" s="167"/>
      <c r="H56" s="167"/>
      <c r="I56" s="167"/>
      <c r="J56" s="167"/>
      <c r="K56" s="165"/>
    </row>
    <row r="57" spans="2:11" customFormat="1" ht="15" customHeight="1">
      <c r="B57" s="164"/>
      <c r="C57" s="332" t="s">
        <v>644</v>
      </c>
      <c r="D57" s="332"/>
      <c r="E57" s="332"/>
      <c r="F57" s="332"/>
      <c r="G57" s="332"/>
      <c r="H57" s="332"/>
      <c r="I57" s="332"/>
      <c r="J57" s="332"/>
      <c r="K57" s="165"/>
    </row>
    <row r="58" spans="2:11" customFormat="1" ht="15" customHeight="1">
      <c r="B58" s="164"/>
      <c r="C58" s="169"/>
      <c r="D58" s="332" t="s">
        <v>645</v>
      </c>
      <c r="E58" s="332"/>
      <c r="F58" s="332"/>
      <c r="G58" s="332"/>
      <c r="H58" s="332"/>
      <c r="I58" s="332"/>
      <c r="J58" s="332"/>
      <c r="K58" s="165"/>
    </row>
    <row r="59" spans="2:11" customFormat="1" ht="15" customHeight="1">
      <c r="B59" s="164"/>
      <c r="C59" s="169"/>
      <c r="D59" s="332" t="s">
        <v>646</v>
      </c>
      <c r="E59" s="332"/>
      <c r="F59" s="332"/>
      <c r="G59" s="332"/>
      <c r="H59" s="332"/>
      <c r="I59" s="332"/>
      <c r="J59" s="332"/>
      <c r="K59" s="165"/>
    </row>
    <row r="60" spans="2:11" customFormat="1" ht="15" customHeight="1">
      <c r="B60" s="164"/>
      <c r="C60" s="169"/>
      <c r="D60" s="332" t="s">
        <v>647</v>
      </c>
      <c r="E60" s="332"/>
      <c r="F60" s="332"/>
      <c r="G60" s="332"/>
      <c r="H60" s="332"/>
      <c r="I60" s="332"/>
      <c r="J60" s="332"/>
      <c r="K60" s="165"/>
    </row>
    <row r="61" spans="2:11" customFormat="1" ht="15" customHeight="1">
      <c r="B61" s="164"/>
      <c r="C61" s="169"/>
      <c r="D61" s="332" t="s">
        <v>648</v>
      </c>
      <c r="E61" s="332"/>
      <c r="F61" s="332"/>
      <c r="G61" s="332"/>
      <c r="H61" s="332"/>
      <c r="I61" s="332"/>
      <c r="J61" s="332"/>
      <c r="K61" s="165"/>
    </row>
    <row r="62" spans="2:11" customFormat="1" ht="15" customHeight="1">
      <c r="B62" s="164"/>
      <c r="C62" s="169"/>
      <c r="D62" s="336" t="s">
        <v>649</v>
      </c>
      <c r="E62" s="336"/>
      <c r="F62" s="336"/>
      <c r="G62" s="336"/>
      <c r="H62" s="336"/>
      <c r="I62" s="336"/>
      <c r="J62" s="336"/>
      <c r="K62" s="165"/>
    </row>
    <row r="63" spans="2:11" customFormat="1" ht="15" customHeight="1">
      <c r="B63" s="164"/>
      <c r="C63" s="169"/>
      <c r="D63" s="332" t="s">
        <v>650</v>
      </c>
      <c r="E63" s="332"/>
      <c r="F63" s="332"/>
      <c r="G63" s="332"/>
      <c r="H63" s="332"/>
      <c r="I63" s="332"/>
      <c r="J63" s="332"/>
      <c r="K63" s="165"/>
    </row>
    <row r="64" spans="2:11" customFormat="1" ht="12.75" customHeight="1">
      <c r="B64" s="164"/>
      <c r="C64" s="169"/>
      <c r="D64" s="169"/>
      <c r="E64" s="172"/>
      <c r="F64" s="169"/>
      <c r="G64" s="169"/>
      <c r="H64" s="169"/>
      <c r="I64" s="169"/>
      <c r="J64" s="169"/>
      <c r="K64" s="165"/>
    </row>
    <row r="65" spans="2:11" customFormat="1" ht="15" customHeight="1">
      <c r="B65" s="164"/>
      <c r="C65" s="169"/>
      <c r="D65" s="332" t="s">
        <v>651</v>
      </c>
      <c r="E65" s="332"/>
      <c r="F65" s="332"/>
      <c r="G65" s="332"/>
      <c r="H65" s="332"/>
      <c r="I65" s="332"/>
      <c r="J65" s="332"/>
      <c r="K65" s="165"/>
    </row>
    <row r="66" spans="2:11" customFormat="1" ht="15" customHeight="1">
      <c r="B66" s="164"/>
      <c r="C66" s="169"/>
      <c r="D66" s="336" t="s">
        <v>652</v>
      </c>
      <c r="E66" s="336"/>
      <c r="F66" s="336"/>
      <c r="G66" s="336"/>
      <c r="H66" s="336"/>
      <c r="I66" s="336"/>
      <c r="J66" s="336"/>
      <c r="K66" s="165"/>
    </row>
    <row r="67" spans="2:11" customFormat="1" ht="15" customHeight="1">
      <c r="B67" s="164"/>
      <c r="C67" s="169"/>
      <c r="D67" s="332" t="s">
        <v>653</v>
      </c>
      <c r="E67" s="332"/>
      <c r="F67" s="332"/>
      <c r="G67" s="332"/>
      <c r="H67" s="332"/>
      <c r="I67" s="332"/>
      <c r="J67" s="332"/>
      <c r="K67" s="165"/>
    </row>
    <row r="68" spans="2:11" customFormat="1" ht="15" customHeight="1">
      <c r="B68" s="164"/>
      <c r="C68" s="169"/>
      <c r="D68" s="332" t="s">
        <v>654</v>
      </c>
      <c r="E68" s="332"/>
      <c r="F68" s="332"/>
      <c r="G68" s="332"/>
      <c r="H68" s="332"/>
      <c r="I68" s="332"/>
      <c r="J68" s="332"/>
      <c r="K68" s="165"/>
    </row>
    <row r="69" spans="2:11" customFormat="1" ht="15" customHeight="1">
      <c r="B69" s="164"/>
      <c r="C69" s="169"/>
      <c r="D69" s="332" t="s">
        <v>655</v>
      </c>
      <c r="E69" s="332"/>
      <c r="F69" s="332"/>
      <c r="G69" s="332"/>
      <c r="H69" s="332"/>
      <c r="I69" s="332"/>
      <c r="J69" s="332"/>
      <c r="K69" s="165"/>
    </row>
    <row r="70" spans="2:11" customFormat="1" ht="15" customHeight="1">
      <c r="B70" s="164"/>
      <c r="C70" s="169"/>
      <c r="D70" s="332" t="s">
        <v>656</v>
      </c>
      <c r="E70" s="332"/>
      <c r="F70" s="332"/>
      <c r="G70" s="332"/>
      <c r="H70" s="332"/>
      <c r="I70" s="332"/>
      <c r="J70" s="332"/>
      <c r="K70" s="165"/>
    </row>
    <row r="71" spans="2:11" customFormat="1" ht="12.75" customHeight="1">
      <c r="B71" s="173"/>
      <c r="C71" s="174"/>
      <c r="D71" s="174"/>
      <c r="E71" s="174"/>
      <c r="F71" s="174"/>
      <c r="G71" s="174"/>
      <c r="H71" s="174"/>
      <c r="I71" s="174"/>
      <c r="J71" s="174"/>
      <c r="K71" s="175"/>
    </row>
    <row r="72" spans="2:11" customFormat="1" ht="18.75" customHeight="1">
      <c r="B72" s="176"/>
      <c r="C72" s="176"/>
      <c r="D72" s="176"/>
      <c r="E72" s="176"/>
      <c r="F72" s="176"/>
      <c r="G72" s="176"/>
      <c r="H72" s="176"/>
      <c r="I72" s="176"/>
      <c r="J72" s="176"/>
      <c r="K72" s="177"/>
    </row>
    <row r="73" spans="2:11" customFormat="1" ht="18.75" customHeight="1">
      <c r="B73" s="177"/>
      <c r="C73" s="177"/>
      <c r="D73" s="177"/>
      <c r="E73" s="177"/>
      <c r="F73" s="177"/>
      <c r="G73" s="177"/>
      <c r="H73" s="177"/>
      <c r="I73" s="177"/>
      <c r="J73" s="177"/>
      <c r="K73" s="177"/>
    </row>
    <row r="74" spans="2:11" customFormat="1" ht="7.5" customHeight="1">
      <c r="B74" s="178"/>
      <c r="C74" s="179"/>
      <c r="D74" s="179"/>
      <c r="E74" s="179"/>
      <c r="F74" s="179"/>
      <c r="G74" s="179"/>
      <c r="H74" s="179"/>
      <c r="I74" s="179"/>
      <c r="J74" s="179"/>
      <c r="K74" s="180"/>
    </row>
    <row r="75" spans="2:11" customFormat="1" ht="45" customHeight="1">
      <c r="B75" s="181"/>
      <c r="C75" s="335" t="s">
        <v>657</v>
      </c>
      <c r="D75" s="335"/>
      <c r="E75" s="335"/>
      <c r="F75" s="335"/>
      <c r="G75" s="335"/>
      <c r="H75" s="335"/>
      <c r="I75" s="335"/>
      <c r="J75" s="335"/>
      <c r="K75" s="182"/>
    </row>
    <row r="76" spans="2:11" customFormat="1" ht="17.25" customHeight="1">
      <c r="B76" s="181"/>
      <c r="C76" s="183" t="s">
        <v>658</v>
      </c>
      <c r="D76" s="183"/>
      <c r="E76" s="183"/>
      <c r="F76" s="183" t="s">
        <v>659</v>
      </c>
      <c r="G76" s="184"/>
      <c r="H76" s="183" t="s">
        <v>59</v>
      </c>
      <c r="I76" s="183" t="s">
        <v>62</v>
      </c>
      <c r="J76" s="183" t="s">
        <v>660</v>
      </c>
      <c r="K76" s="182"/>
    </row>
    <row r="77" spans="2:11" customFormat="1" ht="17.25" customHeight="1">
      <c r="B77" s="181"/>
      <c r="C77" s="185" t="s">
        <v>661</v>
      </c>
      <c r="D77" s="185"/>
      <c r="E77" s="185"/>
      <c r="F77" s="186" t="s">
        <v>662</v>
      </c>
      <c r="G77" s="187"/>
      <c r="H77" s="185"/>
      <c r="I77" s="185"/>
      <c r="J77" s="185" t="s">
        <v>663</v>
      </c>
      <c r="K77" s="182"/>
    </row>
    <row r="78" spans="2:11" customFormat="1" ht="5.25" customHeight="1">
      <c r="B78" s="181"/>
      <c r="C78" s="188"/>
      <c r="D78" s="188"/>
      <c r="E78" s="188"/>
      <c r="F78" s="188"/>
      <c r="G78" s="189"/>
      <c r="H78" s="188"/>
      <c r="I78" s="188"/>
      <c r="J78" s="188"/>
      <c r="K78" s="182"/>
    </row>
    <row r="79" spans="2:11" customFormat="1" ht="15" customHeight="1">
      <c r="B79" s="181"/>
      <c r="C79" s="170" t="s">
        <v>58</v>
      </c>
      <c r="D79" s="190"/>
      <c r="E79" s="190"/>
      <c r="F79" s="191" t="s">
        <v>664</v>
      </c>
      <c r="G79" s="192"/>
      <c r="H79" s="170" t="s">
        <v>665</v>
      </c>
      <c r="I79" s="170" t="s">
        <v>666</v>
      </c>
      <c r="J79" s="170">
        <v>20</v>
      </c>
      <c r="K79" s="182"/>
    </row>
    <row r="80" spans="2:11" customFormat="1" ht="15" customHeight="1">
      <c r="B80" s="181"/>
      <c r="C80" s="170" t="s">
        <v>667</v>
      </c>
      <c r="D80" s="170"/>
      <c r="E80" s="170"/>
      <c r="F80" s="191" t="s">
        <v>664</v>
      </c>
      <c r="G80" s="192"/>
      <c r="H80" s="170" t="s">
        <v>668</v>
      </c>
      <c r="I80" s="170" t="s">
        <v>666</v>
      </c>
      <c r="J80" s="170">
        <v>120</v>
      </c>
      <c r="K80" s="182"/>
    </row>
    <row r="81" spans="2:11" customFormat="1" ht="15" customHeight="1">
      <c r="B81" s="193"/>
      <c r="C81" s="170" t="s">
        <v>669</v>
      </c>
      <c r="D81" s="170"/>
      <c r="E81" s="170"/>
      <c r="F81" s="191" t="s">
        <v>670</v>
      </c>
      <c r="G81" s="192"/>
      <c r="H81" s="170" t="s">
        <v>671</v>
      </c>
      <c r="I81" s="170" t="s">
        <v>666</v>
      </c>
      <c r="J81" s="170">
        <v>50</v>
      </c>
      <c r="K81" s="182"/>
    </row>
    <row r="82" spans="2:11" customFormat="1" ht="15" customHeight="1">
      <c r="B82" s="193"/>
      <c r="C82" s="170" t="s">
        <v>672</v>
      </c>
      <c r="D82" s="170"/>
      <c r="E82" s="170"/>
      <c r="F82" s="191" t="s">
        <v>664</v>
      </c>
      <c r="G82" s="192"/>
      <c r="H82" s="170" t="s">
        <v>673</v>
      </c>
      <c r="I82" s="170" t="s">
        <v>674</v>
      </c>
      <c r="J82" s="170"/>
      <c r="K82" s="182"/>
    </row>
    <row r="83" spans="2:11" customFormat="1" ht="15" customHeight="1">
      <c r="B83" s="193"/>
      <c r="C83" s="170" t="s">
        <v>675</v>
      </c>
      <c r="D83" s="170"/>
      <c r="E83" s="170"/>
      <c r="F83" s="191" t="s">
        <v>670</v>
      </c>
      <c r="G83" s="170"/>
      <c r="H83" s="170" t="s">
        <v>676</v>
      </c>
      <c r="I83" s="170" t="s">
        <v>666</v>
      </c>
      <c r="J83" s="170">
        <v>15</v>
      </c>
      <c r="K83" s="182"/>
    </row>
    <row r="84" spans="2:11" customFormat="1" ht="15" customHeight="1">
      <c r="B84" s="193"/>
      <c r="C84" s="170" t="s">
        <v>677</v>
      </c>
      <c r="D84" s="170"/>
      <c r="E84" s="170"/>
      <c r="F84" s="191" t="s">
        <v>670</v>
      </c>
      <c r="G84" s="170"/>
      <c r="H84" s="170" t="s">
        <v>678</v>
      </c>
      <c r="I84" s="170" t="s">
        <v>666</v>
      </c>
      <c r="J84" s="170">
        <v>15</v>
      </c>
      <c r="K84" s="182"/>
    </row>
    <row r="85" spans="2:11" customFormat="1" ht="15" customHeight="1">
      <c r="B85" s="193"/>
      <c r="C85" s="170" t="s">
        <v>679</v>
      </c>
      <c r="D85" s="170"/>
      <c r="E85" s="170"/>
      <c r="F85" s="191" t="s">
        <v>670</v>
      </c>
      <c r="G85" s="170"/>
      <c r="H85" s="170" t="s">
        <v>680</v>
      </c>
      <c r="I85" s="170" t="s">
        <v>666</v>
      </c>
      <c r="J85" s="170">
        <v>20</v>
      </c>
      <c r="K85" s="182"/>
    </row>
    <row r="86" spans="2:11" customFormat="1" ht="15" customHeight="1">
      <c r="B86" s="193"/>
      <c r="C86" s="170" t="s">
        <v>681</v>
      </c>
      <c r="D86" s="170"/>
      <c r="E86" s="170"/>
      <c r="F86" s="191" t="s">
        <v>670</v>
      </c>
      <c r="G86" s="170"/>
      <c r="H86" s="170" t="s">
        <v>682</v>
      </c>
      <c r="I86" s="170" t="s">
        <v>666</v>
      </c>
      <c r="J86" s="170">
        <v>20</v>
      </c>
      <c r="K86" s="182"/>
    </row>
    <row r="87" spans="2:11" customFormat="1" ht="15" customHeight="1">
      <c r="B87" s="193"/>
      <c r="C87" s="170" t="s">
        <v>683</v>
      </c>
      <c r="D87" s="170"/>
      <c r="E87" s="170"/>
      <c r="F87" s="191" t="s">
        <v>670</v>
      </c>
      <c r="G87" s="192"/>
      <c r="H87" s="170" t="s">
        <v>684</v>
      </c>
      <c r="I87" s="170" t="s">
        <v>666</v>
      </c>
      <c r="J87" s="170">
        <v>50</v>
      </c>
      <c r="K87" s="182"/>
    </row>
    <row r="88" spans="2:11" customFormat="1" ht="15" customHeight="1">
      <c r="B88" s="193"/>
      <c r="C88" s="170" t="s">
        <v>685</v>
      </c>
      <c r="D88" s="170"/>
      <c r="E88" s="170"/>
      <c r="F88" s="191" t="s">
        <v>670</v>
      </c>
      <c r="G88" s="192"/>
      <c r="H88" s="170" t="s">
        <v>686</v>
      </c>
      <c r="I88" s="170" t="s">
        <v>666</v>
      </c>
      <c r="J88" s="170">
        <v>20</v>
      </c>
      <c r="K88" s="182"/>
    </row>
    <row r="89" spans="2:11" customFormat="1" ht="15" customHeight="1">
      <c r="B89" s="193"/>
      <c r="C89" s="170" t="s">
        <v>687</v>
      </c>
      <c r="D89" s="170"/>
      <c r="E89" s="170"/>
      <c r="F89" s="191" t="s">
        <v>670</v>
      </c>
      <c r="G89" s="192"/>
      <c r="H89" s="170" t="s">
        <v>688</v>
      </c>
      <c r="I89" s="170" t="s">
        <v>666</v>
      </c>
      <c r="J89" s="170">
        <v>20</v>
      </c>
      <c r="K89" s="182"/>
    </row>
    <row r="90" spans="2:11" customFormat="1" ht="15" customHeight="1">
      <c r="B90" s="193"/>
      <c r="C90" s="170" t="s">
        <v>689</v>
      </c>
      <c r="D90" s="170"/>
      <c r="E90" s="170"/>
      <c r="F90" s="191" t="s">
        <v>670</v>
      </c>
      <c r="G90" s="192"/>
      <c r="H90" s="170" t="s">
        <v>690</v>
      </c>
      <c r="I90" s="170" t="s">
        <v>666</v>
      </c>
      <c r="J90" s="170">
        <v>50</v>
      </c>
      <c r="K90" s="182"/>
    </row>
    <row r="91" spans="2:11" customFormat="1" ht="15" customHeight="1">
      <c r="B91" s="193"/>
      <c r="C91" s="170" t="s">
        <v>691</v>
      </c>
      <c r="D91" s="170"/>
      <c r="E91" s="170"/>
      <c r="F91" s="191" t="s">
        <v>670</v>
      </c>
      <c r="G91" s="192"/>
      <c r="H91" s="170" t="s">
        <v>691</v>
      </c>
      <c r="I91" s="170" t="s">
        <v>666</v>
      </c>
      <c r="J91" s="170">
        <v>50</v>
      </c>
      <c r="K91" s="182"/>
    </row>
    <row r="92" spans="2:11" customFormat="1" ht="15" customHeight="1">
      <c r="B92" s="193"/>
      <c r="C92" s="170" t="s">
        <v>692</v>
      </c>
      <c r="D92" s="170"/>
      <c r="E92" s="170"/>
      <c r="F92" s="191" t="s">
        <v>670</v>
      </c>
      <c r="G92" s="192"/>
      <c r="H92" s="170" t="s">
        <v>693</v>
      </c>
      <c r="I92" s="170" t="s">
        <v>666</v>
      </c>
      <c r="J92" s="170">
        <v>255</v>
      </c>
      <c r="K92" s="182"/>
    </row>
    <row r="93" spans="2:11" customFormat="1" ht="15" customHeight="1">
      <c r="B93" s="193"/>
      <c r="C93" s="170" t="s">
        <v>694</v>
      </c>
      <c r="D93" s="170"/>
      <c r="E93" s="170"/>
      <c r="F93" s="191" t="s">
        <v>664</v>
      </c>
      <c r="G93" s="192"/>
      <c r="H93" s="170" t="s">
        <v>695</v>
      </c>
      <c r="I93" s="170" t="s">
        <v>696</v>
      </c>
      <c r="J93" s="170"/>
      <c r="K93" s="182"/>
    </row>
    <row r="94" spans="2:11" customFormat="1" ht="15" customHeight="1">
      <c r="B94" s="193"/>
      <c r="C94" s="170" t="s">
        <v>697</v>
      </c>
      <c r="D94" s="170"/>
      <c r="E94" s="170"/>
      <c r="F94" s="191" t="s">
        <v>664</v>
      </c>
      <c r="G94" s="192"/>
      <c r="H94" s="170" t="s">
        <v>698</v>
      </c>
      <c r="I94" s="170" t="s">
        <v>699</v>
      </c>
      <c r="J94" s="170"/>
      <c r="K94" s="182"/>
    </row>
    <row r="95" spans="2:11" customFormat="1" ht="15" customHeight="1">
      <c r="B95" s="193"/>
      <c r="C95" s="170" t="s">
        <v>700</v>
      </c>
      <c r="D95" s="170"/>
      <c r="E95" s="170"/>
      <c r="F95" s="191" t="s">
        <v>664</v>
      </c>
      <c r="G95" s="192"/>
      <c r="H95" s="170" t="s">
        <v>700</v>
      </c>
      <c r="I95" s="170" t="s">
        <v>699</v>
      </c>
      <c r="J95" s="170"/>
      <c r="K95" s="182"/>
    </row>
    <row r="96" spans="2:11" customFormat="1" ht="15" customHeight="1">
      <c r="B96" s="193"/>
      <c r="C96" s="170" t="s">
        <v>43</v>
      </c>
      <c r="D96" s="170"/>
      <c r="E96" s="170"/>
      <c r="F96" s="191" t="s">
        <v>664</v>
      </c>
      <c r="G96" s="192"/>
      <c r="H96" s="170" t="s">
        <v>701</v>
      </c>
      <c r="I96" s="170" t="s">
        <v>699</v>
      </c>
      <c r="J96" s="170"/>
      <c r="K96" s="182"/>
    </row>
    <row r="97" spans="2:11" customFormat="1" ht="15" customHeight="1">
      <c r="B97" s="193"/>
      <c r="C97" s="170" t="s">
        <v>53</v>
      </c>
      <c r="D97" s="170"/>
      <c r="E97" s="170"/>
      <c r="F97" s="191" t="s">
        <v>664</v>
      </c>
      <c r="G97" s="192"/>
      <c r="H97" s="170" t="s">
        <v>702</v>
      </c>
      <c r="I97" s="170" t="s">
        <v>699</v>
      </c>
      <c r="J97" s="170"/>
      <c r="K97" s="182"/>
    </row>
    <row r="98" spans="2:11" customFormat="1" ht="15" customHeight="1">
      <c r="B98" s="194"/>
      <c r="C98" s="195"/>
      <c r="D98" s="195"/>
      <c r="E98" s="195"/>
      <c r="F98" s="195"/>
      <c r="G98" s="195"/>
      <c r="H98" s="195"/>
      <c r="I98" s="195"/>
      <c r="J98" s="195"/>
      <c r="K98" s="196"/>
    </row>
    <row r="99" spans="2:11" customFormat="1" ht="18.75" customHeight="1">
      <c r="B99" s="197"/>
      <c r="C99" s="198"/>
      <c r="D99" s="198"/>
      <c r="E99" s="198"/>
      <c r="F99" s="198"/>
      <c r="G99" s="198"/>
      <c r="H99" s="198"/>
      <c r="I99" s="198"/>
      <c r="J99" s="198"/>
      <c r="K99" s="197"/>
    </row>
    <row r="100" spans="2:11" customFormat="1" ht="18.75" customHeight="1">
      <c r="B100" s="177"/>
      <c r="C100" s="177"/>
      <c r="D100" s="177"/>
      <c r="E100" s="177"/>
      <c r="F100" s="177"/>
      <c r="G100" s="177"/>
      <c r="H100" s="177"/>
      <c r="I100" s="177"/>
      <c r="J100" s="177"/>
      <c r="K100" s="177"/>
    </row>
    <row r="101" spans="2:11" customFormat="1" ht="7.5" customHeight="1">
      <c r="B101" s="178"/>
      <c r="C101" s="179"/>
      <c r="D101" s="179"/>
      <c r="E101" s="179"/>
      <c r="F101" s="179"/>
      <c r="G101" s="179"/>
      <c r="H101" s="179"/>
      <c r="I101" s="179"/>
      <c r="J101" s="179"/>
      <c r="K101" s="180"/>
    </row>
    <row r="102" spans="2:11" customFormat="1" ht="45" customHeight="1">
      <c r="B102" s="181"/>
      <c r="C102" s="335" t="s">
        <v>703</v>
      </c>
      <c r="D102" s="335"/>
      <c r="E102" s="335"/>
      <c r="F102" s="335"/>
      <c r="G102" s="335"/>
      <c r="H102" s="335"/>
      <c r="I102" s="335"/>
      <c r="J102" s="335"/>
      <c r="K102" s="182"/>
    </row>
    <row r="103" spans="2:11" customFormat="1" ht="17.25" customHeight="1">
      <c r="B103" s="181"/>
      <c r="C103" s="183" t="s">
        <v>658</v>
      </c>
      <c r="D103" s="183"/>
      <c r="E103" s="183"/>
      <c r="F103" s="183" t="s">
        <v>659</v>
      </c>
      <c r="G103" s="184"/>
      <c r="H103" s="183" t="s">
        <v>59</v>
      </c>
      <c r="I103" s="183" t="s">
        <v>62</v>
      </c>
      <c r="J103" s="183" t="s">
        <v>660</v>
      </c>
      <c r="K103" s="182"/>
    </row>
    <row r="104" spans="2:11" customFormat="1" ht="17.25" customHeight="1">
      <c r="B104" s="181"/>
      <c r="C104" s="185" t="s">
        <v>661</v>
      </c>
      <c r="D104" s="185"/>
      <c r="E104" s="185"/>
      <c r="F104" s="186" t="s">
        <v>662</v>
      </c>
      <c r="G104" s="187"/>
      <c r="H104" s="185"/>
      <c r="I104" s="185"/>
      <c r="J104" s="185" t="s">
        <v>663</v>
      </c>
      <c r="K104" s="182"/>
    </row>
    <row r="105" spans="2:11" customFormat="1" ht="5.25" customHeight="1">
      <c r="B105" s="181"/>
      <c r="C105" s="183"/>
      <c r="D105" s="183"/>
      <c r="E105" s="183"/>
      <c r="F105" s="183"/>
      <c r="G105" s="199"/>
      <c r="H105" s="183"/>
      <c r="I105" s="183"/>
      <c r="J105" s="183"/>
      <c r="K105" s="182"/>
    </row>
    <row r="106" spans="2:11" customFormat="1" ht="15" customHeight="1">
      <c r="B106" s="181"/>
      <c r="C106" s="170" t="s">
        <v>58</v>
      </c>
      <c r="D106" s="190"/>
      <c r="E106" s="190"/>
      <c r="F106" s="191" t="s">
        <v>664</v>
      </c>
      <c r="G106" s="170"/>
      <c r="H106" s="170" t="s">
        <v>704</v>
      </c>
      <c r="I106" s="170" t="s">
        <v>666</v>
      </c>
      <c r="J106" s="170">
        <v>20</v>
      </c>
      <c r="K106" s="182"/>
    </row>
    <row r="107" spans="2:11" customFormat="1" ht="15" customHeight="1">
      <c r="B107" s="181"/>
      <c r="C107" s="170" t="s">
        <v>667</v>
      </c>
      <c r="D107" s="170"/>
      <c r="E107" s="170"/>
      <c r="F107" s="191" t="s">
        <v>664</v>
      </c>
      <c r="G107" s="170"/>
      <c r="H107" s="170" t="s">
        <v>704</v>
      </c>
      <c r="I107" s="170" t="s">
        <v>666</v>
      </c>
      <c r="J107" s="170">
        <v>120</v>
      </c>
      <c r="K107" s="182"/>
    </row>
    <row r="108" spans="2:11" customFormat="1" ht="15" customHeight="1">
      <c r="B108" s="193"/>
      <c r="C108" s="170" t="s">
        <v>669</v>
      </c>
      <c r="D108" s="170"/>
      <c r="E108" s="170"/>
      <c r="F108" s="191" t="s">
        <v>670</v>
      </c>
      <c r="G108" s="170"/>
      <c r="H108" s="170" t="s">
        <v>704</v>
      </c>
      <c r="I108" s="170" t="s">
        <v>666</v>
      </c>
      <c r="J108" s="170">
        <v>50</v>
      </c>
      <c r="K108" s="182"/>
    </row>
    <row r="109" spans="2:11" customFormat="1" ht="15" customHeight="1">
      <c r="B109" s="193"/>
      <c r="C109" s="170" t="s">
        <v>672</v>
      </c>
      <c r="D109" s="170"/>
      <c r="E109" s="170"/>
      <c r="F109" s="191" t="s">
        <v>664</v>
      </c>
      <c r="G109" s="170"/>
      <c r="H109" s="170" t="s">
        <v>704</v>
      </c>
      <c r="I109" s="170" t="s">
        <v>674</v>
      </c>
      <c r="J109" s="170"/>
      <c r="K109" s="182"/>
    </row>
    <row r="110" spans="2:11" customFormat="1" ht="15" customHeight="1">
      <c r="B110" s="193"/>
      <c r="C110" s="170" t="s">
        <v>683</v>
      </c>
      <c r="D110" s="170"/>
      <c r="E110" s="170"/>
      <c r="F110" s="191" t="s">
        <v>670</v>
      </c>
      <c r="G110" s="170"/>
      <c r="H110" s="170" t="s">
        <v>704</v>
      </c>
      <c r="I110" s="170" t="s">
        <v>666</v>
      </c>
      <c r="J110" s="170">
        <v>50</v>
      </c>
      <c r="K110" s="182"/>
    </row>
    <row r="111" spans="2:11" customFormat="1" ht="15" customHeight="1">
      <c r="B111" s="193"/>
      <c r="C111" s="170" t="s">
        <v>691</v>
      </c>
      <c r="D111" s="170"/>
      <c r="E111" s="170"/>
      <c r="F111" s="191" t="s">
        <v>670</v>
      </c>
      <c r="G111" s="170"/>
      <c r="H111" s="170" t="s">
        <v>704</v>
      </c>
      <c r="I111" s="170" t="s">
        <v>666</v>
      </c>
      <c r="J111" s="170">
        <v>50</v>
      </c>
      <c r="K111" s="182"/>
    </row>
    <row r="112" spans="2:11" customFormat="1" ht="15" customHeight="1">
      <c r="B112" s="193"/>
      <c r="C112" s="170" t="s">
        <v>689</v>
      </c>
      <c r="D112" s="170"/>
      <c r="E112" s="170"/>
      <c r="F112" s="191" t="s">
        <v>670</v>
      </c>
      <c r="G112" s="170"/>
      <c r="H112" s="170" t="s">
        <v>704</v>
      </c>
      <c r="I112" s="170" t="s">
        <v>666</v>
      </c>
      <c r="J112" s="170">
        <v>50</v>
      </c>
      <c r="K112" s="182"/>
    </row>
    <row r="113" spans="2:11" customFormat="1" ht="15" customHeight="1">
      <c r="B113" s="193"/>
      <c r="C113" s="170" t="s">
        <v>58</v>
      </c>
      <c r="D113" s="170"/>
      <c r="E113" s="170"/>
      <c r="F113" s="191" t="s">
        <v>664</v>
      </c>
      <c r="G113" s="170"/>
      <c r="H113" s="170" t="s">
        <v>705</v>
      </c>
      <c r="I113" s="170" t="s">
        <v>666</v>
      </c>
      <c r="J113" s="170">
        <v>20</v>
      </c>
      <c r="K113" s="182"/>
    </row>
    <row r="114" spans="2:11" customFormat="1" ht="15" customHeight="1">
      <c r="B114" s="193"/>
      <c r="C114" s="170" t="s">
        <v>706</v>
      </c>
      <c r="D114" s="170"/>
      <c r="E114" s="170"/>
      <c r="F114" s="191" t="s">
        <v>664</v>
      </c>
      <c r="G114" s="170"/>
      <c r="H114" s="170" t="s">
        <v>707</v>
      </c>
      <c r="I114" s="170" t="s">
        <v>666</v>
      </c>
      <c r="J114" s="170">
        <v>120</v>
      </c>
      <c r="K114" s="182"/>
    </row>
    <row r="115" spans="2:11" customFormat="1" ht="15" customHeight="1">
      <c r="B115" s="193"/>
      <c r="C115" s="170" t="s">
        <v>43</v>
      </c>
      <c r="D115" s="170"/>
      <c r="E115" s="170"/>
      <c r="F115" s="191" t="s">
        <v>664</v>
      </c>
      <c r="G115" s="170"/>
      <c r="H115" s="170" t="s">
        <v>708</v>
      </c>
      <c r="I115" s="170" t="s">
        <v>699</v>
      </c>
      <c r="J115" s="170"/>
      <c r="K115" s="182"/>
    </row>
    <row r="116" spans="2:11" customFormat="1" ht="15" customHeight="1">
      <c r="B116" s="193"/>
      <c r="C116" s="170" t="s">
        <v>53</v>
      </c>
      <c r="D116" s="170"/>
      <c r="E116" s="170"/>
      <c r="F116" s="191" t="s">
        <v>664</v>
      </c>
      <c r="G116" s="170"/>
      <c r="H116" s="170" t="s">
        <v>709</v>
      </c>
      <c r="I116" s="170" t="s">
        <v>699</v>
      </c>
      <c r="J116" s="170"/>
      <c r="K116" s="182"/>
    </row>
    <row r="117" spans="2:11" customFormat="1" ht="15" customHeight="1">
      <c r="B117" s="193"/>
      <c r="C117" s="170" t="s">
        <v>62</v>
      </c>
      <c r="D117" s="170"/>
      <c r="E117" s="170"/>
      <c r="F117" s="191" t="s">
        <v>664</v>
      </c>
      <c r="G117" s="170"/>
      <c r="H117" s="170" t="s">
        <v>710</v>
      </c>
      <c r="I117" s="170" t="s">
        <v>711</v>
      </c>
      <c r="J117" s="170"/>
      <c r="K117" s="182"/>
    </row>
    <row r="118" spans="2:11" customFormat="1" ht="15" customHeight="1">
      <c r="B118" s="194"/>
      <c r="C118" s="200"/>
      <c r="D118" s="200"/>
      <c r="E118" s="200"/>
      <c r="F118" s="200"/>
      <c r="G118" s="200"/>
      <c r="H118" s="200"/>
      <c r="I118" s="200"/>
      <c r="J118" s="200"/>
      <c r="K118" s="196"/>
    </row>
    <row r="119" spans="2:11" customFormat="1" ht="18.75" customHeight="1">
      <c r="B119" s="201"/>
      <c r="C119" s="202"/>
      <c r="D119" s="202"/>
      <c r="E119" s="202"/>
      <c r="F119" s="203"/>
      <c r="G119" s="202"/>
      <c r="H119" s="202"/>
      <c r="I119" s="202"/>
      <c r="J119" s="202"/>
      <c r="K119" s="201"/>
    </row>
    <row r="120" spans="2:11" customFormat="1" ht="18.75" customHeight="1">
      <c r="B120" s="177"/>
      <c r="C120" s="177"/>
      <c r="D120" s="177"/>
      <c r="E120" s="177"/>
      <c r="F120" s="177"/>
      <c r="G120" s="177"/>
      <c r="H120" s="177"/>
      <c r="I120" s="177"/>
      <c r="J120" s="177"/>
      <c r="K120" s="177"/>
    </row>
    <row r="121" spans="2:11" customFormat="1" ht="7.5" customHeight="1">
      <c r="B121" s="204"/>
      <c r="C121" s="205"/>
      <c r="D121" s="205"/>
      <c r="E121" s="205"/>
      <c r="F121" s="205"/>
      <c r="G121" s="205"/>
      <c r="H121" s="205"/>
      <c r="I121" s="205"/>
      <c r="J121" s="205"/>
      <c r="K121" s="206"/>
    </row>
    <row r="122" spans="2:11" customFormat="1" ht="45" customHeight="1">
      <c r="B122" s="207"/>
      <c r="C122" s="333" t="s">
        <v>712</v>
      </c>
      <c r="D122" s="333"/>
      <c r="E122" s="333"/>
      <c r="F122" s="333"/>
      <c r="G122" s="333"/>
      <c r="H122" s="333"/>
      <c r="I122" s="333"/>
      <c r="J122" s="333"/>
      <c r="K122" s="208"/>
    </row>
    <row r="123" spans="2:11" customFormat="1" ht="17.25" customHeight="1">
      <c r="B123" s="209"/>
      <c r="C123" s="183" t="s">
        <v>658</v>
      </c>
      <c r="D123" s="183"/>
      <c r="E123" s="183"/>
      <c r="F123" s="183" t="s">
        <v>659</v>
      </c>
      <c r="G123" s="184"/>
      <c r="H123" s="183" t="s">
        <v>59</v>
      </c>
      <c r="I123" s="183" t="s">
        <v>62</v>
      </c>
      <c r="J123" s="183" t="s">
        <v>660</v>
      </c>
      <c r="K123" s="210"/>
    </row>
    <row r="124" spans="2:11" customFormat="1" ht="17.25" customHeight="1">
      <c r="B124" s="209"/>
      <c r="C124" s="185" t="s">
        <v>661</v>
      </c>
      <c r="D124" s="185"/>
      <c r="E124" s="185"/>
      <c r="F124" s="186" t="s">
        <v>662</v>
      </c>
      <c r="G124" s="187"/>
      <c r="H124" s="185"/>
      <c r="I124" s="185"/>
      <c r="J124" s="185" t="s">
        <v>663</v>
      </c>
      <c r="K124" s="210"/>
    </row>
    <row r="125" spans="2:11" customFormat="1" ht="5.25" customHeight="1">
      <c r="B125" s="211"/>
      <c r="C125" s="188"/>
      <c r="D125" s="188"/>
      <c r="E125" s="188"/>
      <c r="F125" s="188"/>
      <c r="G125" s="212"/>
      <c r="H125" s="188"/>
      <c r="I125" s="188"/>
      <c r="J125" s="188"/>
      <c r="K125" s="213"/>
    </row>
    <row r="126" spans="2:11" customFormat="1" ht="15" customHeight="1">
      <c r="B126" s="211"/>
      <c r="C126" s="170" t="s">
        <v>667</v>
      </c>
      <c r="D126" s="190"/>
      <c r="E126" s="190"/>
      <c r="F126" s="191" t="s">
        <v>664</v>
      </c>
      <c r="G126" s="170"/>
      <c r="H126" s="170" t="s">
        <v>704</v>
      </c>
      <c r="I126" s="170" t="s">
        <v>666</v>
      </c>
      <c r="J126" s="170">
        <v>120</v>
      </c>
      <c r="K126" s="214"/>
    </row>
    <row r="127" spans="2:11" customFormat="1" ht="15" customHeight="1">
      <c r="B127" s="211"/>
      <c r="C127" s="170" t="s">
        <v>713</v>
      </c>
      <c r="D127" s="170"/>
      <c r="E127" s="170"/>
      <c r="F127" s="191" t="s">
        <v>664</v>
      </c>
      <c r="G127" s="170"/>
      <c r="H127" s="170" t="s">
        <v>714</v>
      </c>
      <c r="I127" s="170" t="s">
        <v>666</v>
      </c>
      <c r="J127" s="170" t="s">
        <v>715</v>
      </c>
      <c r="K127" s="214"/>
    </row>
    <row r="128" spans="2:11" customFormat="1" ht="15" customHeight="1">
      <c r="B128" s="211"/>
      <c r="C128" s="170" t="s">
        <v>612</v>
      </c>
      <c r="D128" s="170"/>
      <c r="E128" s="170"/>
      <c r="F128" s="191" t="s">
        <v>664</v>
      </c>
      <c r="G128" s="170"/>
      <c r="H128" s="170" t="s">
        <v>716</v>
      </c>
      <c r="I128" s="170" t="s">
        <v>666</v>
      </c>
      <c r="J128" s="170" t="s">
        <v>715</v>
      </c>
      <c r="K128" s="214"/>
    </row>
    <row r="129" spans="2:11" customFormat="1" ht="15" customHeight="1">
      <c r="B129" s="211"/>
      <c r="C129" s="170" t="s">
        <v>675</v>
      </c>
      <c r="D129" s="170"/>
      <c r="E129" s="170"/>
      <c r="F129" s="191" t="s">
        <v>670</v>
      </c>
      <c r="G129" s="170"/>
      <c r="H129" s="170" t="s">
        <v>676</v>
      </c>
      <c r="I129" s="170" t="s">
        <v>666</v>
      </c>
      <c r="J129" s="170">
        <v>15</v>
      </c>
      <c r="K129" s="214"/>
    </row>
    <row r="130" spans="2:11" customFormat="1" ht="15" customHeight="1">
      <c r="B130" s="211"/>
      <c r="C130" s="170" t="s">
        <v>677</v>
      </c>
      <c r="D130" s="170"/>
      <c r="E130" s="170"/>
      <c r="F130" s="191" t="s">
        <v>670</v>
      </c>
      <c r="G130" s="170"/>
      <c r="H130" s="170" t="s">
        <v>678</v>
      </c>
      <c r="I130" s="170" t="s">
        <v>666</v>
      </c>
      <c r="J130" s="170">
        <v>15</v>
      </c>
      <c r="K130" s="214"/>
    </row>
    <row r="131" spans="2:11" customFormat="1" ht="15" customHeight="1">
      <c r="B131" s="211"/>
      <c r="C131" s="170" t="s">
        <v>679</v>
      </c>
      <c r="D131" s="170"/>
      <c r="E131" s="170"/>
      <c r="F131" s="191" t="s">
        <v>670</v>
      </c>
      <c r="G131" s="170"/>
      <c r="H131" s="170" t="s">
        <v>680</v>
      </c>
      <c r="I131" s="170" t="s">
        <v>666</v>
      </c>
      <c r="J131" s="170">
        <v>20</v>
      </c>
      <c r="K131" s="214"/>
    </row>
    <row r="132" spans="2:11" customFormat="1" ht="15" customHeight="1">
      <c r="B132" s="211"/>
      <c r="C132" s="170" t="s">
        <v>681</v>
      </c>
      <c r="D132" s="170"/>
      <c r="E132" s="170"/>
      <c r="F132" s="191" t="s">
        <v>670</v>
      </c>
      <c r="G132" s="170"/>
      <c r="H132" s="170" t="s">
        <v>682</v>
      </c>
      <c r="I132" s="170" t="s">
        <v>666</v>
      </c>
      <c r="J132" s="170">
        <v>20</v>
      </c>
      <c r="K132" s="214"/>
    </row>
    <row r="133" spans="2:11" customFormat="1" ht="15" customHeight="1">
      <c r="B133" s="211"/>
      <c r="C133" s="170" t="s">
        <v>669</v>
      </c>
      <c r="D133" s="170"/>
      <c r="E133" s="170"/>
      <c r="F133" s="191" t="s">
        <v>670</v>
      </c>
      <c r="G133" s="170"/>
      <c r="H133" s="170" t="s">
        <v>704</v>
      </c>
      <c r="I133" s="170" t="s">
        <v>666</v>
      </c>
      <c r="J133" s="170">
        <v>50</v>
      </c>
      <c r="K133" s="214"/>
    </row>
    <row r="134" spans="2:11" customFormat="1" ht="15" customHeight="1">
      <c r="B134" s="211"/>
      <c r="C134" s="170" t="s">
        <v>683</v>
      </c>
      <c r="D134" s="170"/>
      <c r="E134" s="170"/>
      <c r="F134" s="191" t="s">
        <v>670</v>
      </c>
      <c r="G134" s="170"/>
      <c r="H134" s="170" t="s">
        <v>704</v>
      </c>
      <c r="I134" s="170" t="s">
        <v>666</v>
      </c>
      <c r="J134" s="170">
        <v>50</v>
      </c>
      <c r="K134" s="214"/>
    </row>
    <row r="135" spans="2:11" customFormat="1" ht="15" customHeight="1">
      <c r="B135" s="211"/>
      <c r="C135" s="170" t="s">
        <v>689</v>
      </c>
      <c r="D135" s="170"/>
      <c r="E135" s="170"/>
      <c r="F135" s="191" t="s">
        <v>670</v>
      </c>
      <c r="G135" s="170"/>
      <c r="H135" s="170" t="s">
        <v>704</v>
      </c>
      <c r="I135" s="170" t="s">
        <v>666</v>
      </c>
      <c r="J135" s="170">
        <v>50</v>
      </c>
      <c r="K135" s="214"/>
    </row>
    <row r="136" spans="2:11" customFormat="1" ht="15" customHeight="1">
      <c r="B136" s="211"/>
      <c r="C136" s="170" t="s">
        <v>691</v>
      </c>
      <c r="D136" s="170"/>
      <c r="E136" s="170"/>
      <c r="F136" s="191" t="s">
        <v>670</v>
      </c>
      <c r="G136" s="170"/>
      <c r="H136" s="170" t="s">
        <v>704</v>
      </c>
      <c r="I136" s="170" t="s">
        <v>666</v>
      </c>
      <c r="J136" s="170">
        <v>50</v>
      </c>
      <c r="K136" s="214"/>
    </row>
    <row r="137" spans="2:11" customFormat="1" ht="15" customHeight="1">
      <c r="B137" s="211"/>
      <c r="C137" s="170" t="s">
        <v>692</v>
      </c>
      <c r="D137" s="170"/>
      <c r="E137" s="170"/>
      <c r="F137" s="191" t="s">
        <v>670</v>
      </c>
      <c r="G137" s="170"/>
      <c r="H137" s="170" t="s">
        <v>717</v>
      </c>
      <c r="I137" s="170" t="s">
        <v>666</v>
      </c>
      <c r="J137" s="170">
        <v>255</v>
      </c>
      <c r="K137" s="214"/>
    </row>
    <row r="138" spans="2:11" customFormat="1" ht="15" customHeight="1">
      <c r="B138" s="211"/>
      <c r="C138" s="170" t="s">
        <v>694</v>
      </c>
      <c r="D138" s="170"/>
      <c r="E138" s="170"/>
      <c r="F138" s="191" t="s">
        <v>664</v>
      </c>
      <c r="G138" s="170"/>
      <c r="H138" s="170" t="s">
        <v>718</v>
      </c>
      <c r="I138" s="170" t="s">
        <v>696</v>
      </c>
      <c r="J138" s="170"/>
      <c r="K138" s="214"/>
    </row>
    <row r="139" spans="2:11" customFormat="1" ht="15" customHeight="1">
      <c r="B139" s="211"/>
      <c r="C139" s="170" t="s">
        <v>697</v>
      </c>
      <c r="D139" s="170"/>
      <c r="E139" s="170"/>
      <c r="F139" s="191" t="s">
        <v>664</v>
      </c>
      <c r="G139" s="170"/>
      <c r="H139" s="170" t="s">
        <v>719</v>
      </c>
      <c r="I139" s="170" t="s">
        <v>699</v>
      </c>
      <c r="J139" s="170"/>
      <c r="K139" s="214"/>
    </row>
    <row r="140" spans="2:11" customFormat="1" ht="15" customHeight="1">
      <c r="B140" s="211"/>
      <c r="C140" s="170" t="s">
        <v>700</v>
      </c>
      <c r="D140" s="170"/>
      <c r="E140" s="170"/>
      <c r="F140" s="191" t="s">
        <v>664</v>
      </c>
      <c r="G140" s="170"/>
      <c r="H140" s="170" t="s">
        <v>700</v>
      </c>
      <c r="I140" s="170" t="s">
        <v>699</v>
      </c>
      <c r="J140" s="170"/>
      <c r="K140" s="214"/>
    </row>
    <row r="141" spans="2:11" customFormat="1" ht="15" customHeight="1">
      <c r="B141" s="211"/>
      <c r="C141" s="170" t="s">
        <v>43</v>
      </c>
      <c r="D141" s="170"/>
      <c r="E141" s="170"/>
      <c r="F141" s="191" t="s">
        <v>664</v>
      </c>
      <c r="G141" s="170"/>
      <c r="H141" s="170" t="s">
        <v>720</v>
      </c>
      <c r="I141" s="170" t="s">
        <v>699</v>
      </c>
      <c r="J141" s="170"/>
      <c r="K141" s="214"/>
    </row>
    <row r="142" spans="2:11" customFormat="1" ht="15" customHeight="1">
      <c r="B142" s="211"/>
      <c r="C142" s="170" t="s">
        <v>721</v>
      </c>
      <c r="D142" s="170"/>
      <c r="E142" s="170"/>
      <c r="F142" s="191" t="s">
        <v>664</v>
      </c>
      <c r="G142" s="170"/>
      <c r="H142" s="170" t="s">
        <v>722</v>
      </c>
      <c r="I142" s="170" t="s">
        <v>699</v>
      </c>
      <c r="J142" s="170"/>
      <c r="K142" s="214"/>
    </row>
    <row r="143" spans="2:11" customFormat="1" ht="15" customHeight="1">
      <c r="B143" s="215"/>
      <c r="C143" s="216"/>
      <c r="D143" s="216"/>
      <c r="E143" s="216"/>
      <c r="F143" s="216"/>
      <c r="G143" s="216"/>
      <c r="H143" s="216"/>
      <c r="I143" s="216"/>
      <c r="J143" s="216"/>
      <c r="K143" s="217"/>
    </row>
    <row r="144" spans="2:11" customFormat="1" ht="18.75" customHeight="1">
      <c r="B144" s="202"/>
      <c r="C144" s="202"/>
      <c r="D144" s="202"/>
      <c r="E144" s="202"/>
      <c r="F144" s="203"/>
      <c r="G144" s="202"/>
      <c r="H144" s="202"/>
      <c r="I144" s="202"/>
      <c r="J144" s="202"/>
      <c r="K144" s="202"/>
    </row>
    <row r="145" spans="2:11" customFormat="1" ht="18.75" customHeight="1">
      <c r="B145" s="177"/>
      <c r="C145" s="177"/>
      <c r="D145" s="177"/>
      <c r="E145" s="177"/>
      <c r="F145" s="177"/>
      <c r="G145" s="177"/>
      <c r="H145" s="177"/>
      <c r="I145" s="177"/>
      <c r="J145" s="177"/>
      <c r="K145" s="177"/>
    </row>
    <row r="146" spans="2:11" customFormat="1" ht="7.5" customHeight="1">
      <c r="B146" s="178"/>
      <c r="C146" s="179"/>
      <c r="D146" s="179"/>
      <c r="E146" s="179"/>
      <c r="F146" s="179"/>
      <c r="G146" s="179"/>
      <c r="H146" s="179"/>
      <c r="I146" s="179"/>
      <c r="J146" s="179"/>
      <c r="K146" s="180"/>
    </row>
    <row r="147" spans="2:11" customFormat="1" ht="45" customHeight="1">
      <c r="B147" s="181"/>
      <c r="C147" s="335" t="s">
        <v>723</v>
      </c>
      <c r="D147" s="335"/>
      <c r="E147" s="335"/>
      <c r="F147" s="335"/>
      <c r="G147" s="335"/>
      <c r="H147" s="335"/>
      <c r="I147" s="335"/>
      <c r="J147" s="335"/>
      <c r="K147" s="182"/>
    </row>
    <row r="148" spans="2:11" customFormat="1" ht="17.25" customHeight="1">
      <c r="B148" s="181"/>
      <c r="C148" s="183" t="s">
        <v>658</v>
      </c>
      <c r="D148" s="183"/>
      <c r="E148" s="183"/>
      <c r="F148" s="183" t="s">
        <v>659</v>
      </c>
      <c r="G148" s="184"/>
      <c r="H148" s="183" t="s">
        <v>59</v>
      </c>
      <c r="I148" s="183" t="s">
        <v>62</v>
      </c>
      <c r="J148" s="183" t="s">
        <v>660</v>
      </c>
      <c r="K148" s="182"/>
    </row>
    <row r="149" spans="2:11" customFormat="1" ht="17.25" customHeight="1">
      <c r="B149" s="181"/>
      <c r="C149" s="185" t="s">
        <v>661</v>
      </c>
      <c r="D149" s="185"/>
      <c r="E149" s="185"/>
      <c r="F149" s="186" t="s">
        <v>662</v>
      </c>
      <c r="G149" s="187"/>
      <c r="H149" s="185"/>
      <c r="I149" s="185"/>
      <c r="J149" s="185" t="s">
        <v>663</v>
      </c>
      <c r="K149" s="182"/>
    </row>
    <row r="150" spans="2:11" customFormat="1" ht="5.25" customHeight="1">
      <c r="B150" s="193"/>
      <c r="C150" s="188"/>
      <c r="D150" s="188"/>
      <c r="E150" s="188"/>
      <c r="F150" s="188"/>
      <c r="G150" s="189"/>
      <c r="H150" s="188"/>
      <c r="I150" s="188"/>
      <c r="J150" s="188"/>
      <c r="K150" s="214"/>
    </row>
    <row r="151" spans="2:11" customFormat="1" ht="15" customHeight="1">
      <c r="B151" s="193"/>
      <c r="C151" s="218" t="s">
        <v>667</v>
      </c>
      <c r="D151" s="170"/>
      <c r="E151" s="170"/>
      <c r="F151" s="219" t="s">
        <v>664</v>
      </c>
      <c r="G151" s="170"/>
      <c r="H151" s="218" t="s">
        <v>704</v>
      </c>
      <c r="I151" s="218" t="s">
        <v>666</v>
      </c>
      <c r="J151" s="218">
        <v>120</v>
      </c>
      <c r="K151" s="214"/>
    </row>
    <row r="152" spans="2:11" customFormat="1" ht="15" customHeight="1">
      <c r="B152" s="193"/>
      <c r="C152" s="218" t="s">
        <v>713</v>
      </c>
      <c r="D152" s="170"/>
      <c r="E152" s="170"/>
      <c r="F152" s="219" t="s">
        <v>664</v>
      </c>
      <c r="G152" s="170"/>
      <c r="H152" s="218" t="s">
        <v>724</v>
      </c>
      <c r="I152" s="218" t="s">
        <v>666</v>
      </c>
      <c r="J152" s="218" t="s">
        <v>715</v>
      </c>
      <c r="K152" s="214"/>
    </row>
    <row r="153" spans="2:11" customFormat="1" ht="15" customHeight="1">
      <c r="B153" s="193"/>
      <c r="C153" s="218" t="s">
        <v>612</v>
      </c>
      <c r="D153" s="170"/>
      <c r="E153" s="170"/>
      <c r="F153" s="219" t="s">
        <v>664</v>
      </c>
      <c r="G153" s="170"/>
      <c r="H153" s="218" t="s">
        <v>725</v>
      </c>
      <c r="I153" s="218" t="s">
        <v>666</v>
      </c>
      <c r="J153" s="218" t="s">
        <v>715</v>
      </c>
      <c r="K153" s="214"/>
    </row>
    <row r="154" spans="2:11" customFormat="1" ht="15" customHeight="1">
      <c r="B154" s="193"/>
      <c r="C154" s="218" t="s">
        <v>669</v>
      </c>
      <c r="D154" s="170"/>
      <c r="E154" s="170"/>
      <c r="F154" s="219" t="s">
        <v>670</v>
      </c>
      <c r="G154" s="170"/>
      <c r="H154" s="218" t="s">
        <v>704</v>
      </c>
      <c r="I154" s="218" t="s">
        <v>666</v>
      </c>
      <c r="J154" s="218">
        <v>50</v>
      </c>
      <c r="K154" s="214"/>
    </row>
    <row r="155" spans="2:11" customFormat="1" ht="15" customHeight="1">
      <c r="B155" s="193"/>
      <c r="C155" s="218" t="s">
        <v>672</v>
      </c>
      <c r="D155" s="170"/>
      <c r="E155" s="170"/>
      <c r="F155" s="219" t="s">
        <v>664</v>
      </c>
      <c r="G155" s="170"/>
      <c r="H155" s="218" t="s">
        <v>704</v>
      </c>
      <c r="I155" s="218" t="s">
        <v>674</v>
      </c>
      <c r="J155" s="218"/>
      <c r="K155" s="214"/>
    </row>
    <row r="156" spans="2:11" customFormat="1" ht="15" customHeight="1">
      <c r="B156" s="193"/>
      <c r="C156" s="218" t="s">
        <v>683</v>
      </c>
      <c r="D156" s="170"/>
      <c r="E156" s="170"/>
      <c r="F156" s="219" t="s">
        <v>670</v>
      </c>
      <c r="G156" s="170"/>
      <c r="H156" s="218" t="s">
        <v>704</v>
      </c>
      <c r="I156" s="218" t="s">
        <v>666</v>
      </c>
      <c r="J156" s="218">
        <v>50</v>
      </c>
      <c r="K156" s="214"/>
    </row>
    <row r="157" spans="2:11" customFormat="1" ht="15" customHeight="1">
      <c r="B157" s="193"/>
      <c r="C157" s="218" t="s">
        <v>691</v>
      </c>
      <c r="D157" s="170"/>
      <c r="E157" s="170"/>
      <c r="F157" s="219" t="s">
        <v>670</v>
      </c>
      <c r="G157" s="170"/>
      <c r="H157" s="218" t="s">
        <v>704</v>
      </c>
      <c r="I157" s="218" t="s">
        <v>666</v>
      </c>
      <c r="J157" s="218">
        <v>50</v>
      </c>
      <c r="K157" s="214"/>
    </row>
    <row r="158" spans="2:11" customFormat="1" ht="15" customHeight="1">
      <c r="B158" s="193"/>
      <c r="C158" s="218" t="s">
        <v>689</v>
      </c>
      <c r="D158" s="170"/>
      <c r="E158" s="170"/>
      <c r="F158" s="219" t="s">
        <v>670</v>
      </c>
      <c r="G158" s="170"/>
      <c r="H158" s="218" t="s">
        <v>704</v>
      </c>
      <c r="I158" s="218" t="s">
        <v>666</v>
      </c>
      <c r="J158" s="218">
        <v>50</v>
      </c>
      <c r="K158" s="214"/>
    </row>
    <row r="159" spans="2:11" customFormat="1" ht="15" customHeight="1">
      <c r="B159" s="193"/>
      <c r="C159" s="218" t="s">
        <v>95</v>
      </c>
      <c r="D159" s="170"/>
      <c r="E159" s="170"/>
      <c r="F159" s="219" t="s">
        <v>664</v>
      </c>
      <c r="G159" s="170"/>
      <c r="H159" s="218" t="s">
        <v>726</v>
      </c>
      <c r="I159" s="218" t="s">
        <v>666</v>
      </c>
      <c r="J159" s="218" t="s">
        <v>727</v>
      </c>
      <c r="K159" s="214"/>
    </row>
    <row r="160" spans="2:11" customFormat="1" ht="15" customHeight="1">
      <c r="B160" s="193"/>
      <c r="C160" s="218" t="s">
        <v>728</v>
      </c>
      <c r="D160" s="170"/>
      <c r="E160" s="170"/>
      <c r="F160" s="219" t="s">
        <v>664</v>
      </c>
      <c r="G160" s="170"/>
      <c r="H160" s="218" t="s">
        <v>729</v>
      </c>
      <c r="I160" s="218" t="s">
        <v>699</v>
      </c>
      <c r="J160" s="218"/>
      <c r="K160" s="214"/>
    </row>
    <row r="161" spans="2:11" customFormat="1" ht="15" customHeight="1">
      <c r="B161" s="220"/>
      <c r="C161" s="200"/>
      <c r="D161" s="200"/>
      <c r="E161" s="200"/>
      <c r="F161" s="200"/>
      <c r="G161" s="200"/>
      <c r="H161" s="200"/>
      <c r="I161" s="200"/>
      <c r="J161" s="200"/>
      <c r="K161" s="221"/>
    </row>
    <row r="162" spans="2:11" customFormat="1" ht="18.75" customHeight="1">
      <c r="B162" s="202"/>
      <c r="C162" s="212"/>
      <c r="D162" s="212"/>
      <c r="E162" s="212"/>
      <c r="F162" s="222"/>
      <c r="G162" s="212"/>
      <c r="H162" s="212"/>
      <c r="I162" s="212"/>
      <c r="J162" s="212"/>
      <c r="K162" s="202"/>
    </row>
    <row r="163" spans="2:11" customFormat="1" ht="18.75" customHeight="1">
      <c r="B163" s="177"/>
      <c r="C163" s="177"/>
      <c r="D163" s="177"/>
      <c r="E163" s="177"/>
      <c r="F163" s="177"/>
      <c r="G163" s="177"/>
      <c r="H163" s="177"/>
      <c r="I163" s="177"/>
      <c r="J163" s="177"/>
      <c r="K163" s="177"/>
    </row>
    <row r="164" spans="2:11" customFormat="1" ht="7.5" customHeight="1">
      <c r="B164" s="159"/>
      <c r="C164" s="160"/>
      <c r="D164" s="160"/>
      <c r="E164" s="160"/>
      <c r="F164" s="160"/>
      <c r="G164" s="160"/>
      <c r="H164" s="160"/>
      <c r="I164" s="160"/>
      <c r="J164" s="160"/>
      <c r="K164" s="161"/>
    </row>
    <row r="165" spans="2:11" customFormat="1" ht="45" customHeight="1">
      <c r="B165" s="162"/>
      <c r="C165" s="333" t="s">
        <v>730</v>
      </c>
      <c r="D165" s="333"/>
      <c r="E165" s="333"/>
      <c r="F165" s="333"/>
      <c r="G165" s="333"/>
      <c r="H165" s="333"/>
      <c r="I165" s="333"/>
      <c r="J165" s="333"/>
      <c r="K165" s="163"/>
    </row>
    <row r="166" spans="2:11" customFormat="1" ht="17.25" customHeight="1">
      <c r="B166" s="162"/>
      <c r="C166" s="183" t="s">
        <v>658</v>
      </c>
      <c r="D166" s="183"/>
      <c r="E166" s="183"/>
      <c r="F166" s="183" t="s">
        <v>659</v>
      </c>
      <c r="G166" s="223"/>
      <c r="H166" s="224" t="s">
        <v>59</v>
      </c>
      <c r="I166" s="224" t="s">
        <v>62</v>
      </c>
      <c r="J166" s="183" t="s">
        <v>660</v>
      </c>
      <c r="K166" s="163"/>
    </row>
    <row r="167" spans="2:11" customFormat="1" ht="17.25" customHeight="1">
      <c r="B167" s="164"/>
      <c r="C167" s="185" t="s">
        <v>661</v>
      </c>
      <c r="D167" s="185"/>
      <c r="E167" s="185"/>
      <c r="F167" s="186" t="s">
        <v>662</v>
      </c>
      <c r="G167" s="225"/>
      <c r="H167" s="226"/>
      <c r="I167" s="226"/>
      <c r="J167" s="185" t="s">
        <v>663</v>
      </c>
      <c r="K167" s="165"/>
    </row>
    <row r="168" spans="2:11" customFormat="1" ht="5.25" customHeight="1">
      <c r="B168" s="193"/>
      <c r="C168" s="188"/>
      <c r="D168" s="188"/>
      <c r="E168" s="188"/>
      <c r="F168" s="188"/>
      <c r="G168" s="189"/>
      <c r="H168" s="188"/>
      <c r="I168" s="188"/>
      <c r="J168" s="188"/>
      <c r="K168" s="214"/>
    </row>
    <row r="169" spans="2:11" customFormat="1" ht="15" customHeight="1">
      <c r="B169" s="193"/>
      <c r="C169" s="170" t="s">
        <v>667</v>
      </c>
      <c r="D169" s="170"/>
      <c r="E169" s="170"/>
      <c r="F169" s="191" t="s">
        <v>664</v>
      </c>
      <c r="G169" s="170"/>
      <c r="H169" s="170" t="s">
        <v>704</v>
      </c>
      <c r="I169" s="170" t="s">
        <v>666</v>
      </c>
      <c r="J169" s="170">
        <v>120</v>
      </c>
      <c r="K169" s="214"/>
    </row>
    <row r="170" spans="2:11" customFormat="1" ht="15" customHeight="1">
      <c r="B170" s="193"/>
      <c r="C170" s="170" t="s">
        <v>713</v>
      </c>
      <c r="D170" s="170"/>
      <c r="E170" s="170"/>
      <c r="F170" s="191" t="s">
        <v>664</v>
      </c>
      <c r="G170" s="170"/>
      <c r="H170" s="170" t="s">
        <v>714</v>
      </c>
      <c r="I170" s="170" t="s">
        <v>666</v>
      </c>
      <c r="J170" s="170" t="s">
        <v>715</v>
      </c>
      <c r="K170" s="214"/>
    </row>
    <row r="171" spans="2:11" customFormat="1" ht="15" customHeight="1">
      <c r="B171" s="193"/>
      <c r="C171" s="170" t="s">
        <v>612</v>
      </c>
      <c r="D171" s="170"/>
      <c r="E171" s="170"/>
      <c r="F171" s="191" t="s">
        <v>664</v>
      </c>
      <c r="G171" s="170"/>
      <c r="H171" s="170" t="s">
        <v>731</v>
      </c>
      <c r="I171" s="170" t="s">
        <v>666</v>
      </c>
      <c r="J171" s="170" t="s">
        <v>715</v>
      </c>
      <c r="K171" s="214"/>
    </row>
    <row r="172" spans="2:11" customFormat="1" ht="15" customHeight="1">
      <c r="B172" s="193"/>
      <c r="C172" s="170" t="s">
        <v>669</v>
      </c>
      <c r="D172" s="170"/>
      <c r="E172" s="170"/>
      <c r="F172" s="191" t="s">
        <v>670</v>
      </c>
      <c r="G172" s="170"/>
      <c r="H172" s="170" t="s">
        <v>731</v>
      </c>
      <c r="I172" s="170" t="s">
        <v>666</v>
      </c>
      <c r="J172" s="170">
        <v>50</v>
      </c>
      <c r="K172" s="214"/>
    </row>
    <row r="173" spans="2:11" customFormat="1" ht="15" customHeight="1">
      <c r="B173" s="193"/>
      <c r="C173" s="170" t="s">
        <v>672</v>
      </c>
      <c r="D173" s="170"/>
      <c r="E173" s="170"/>
      <c r="F173" s="191" t="s">
        <v>664</v>
      </c>
      <c r="G173" s="170"/>
      <c r="H173" s="170" t="s">
        <v>731</v>
      </c>
      <c r="I173" s="170" t="s">
        <v>674</v>
      </c>
      <c r="J173" s="170"/>
      <c r="K173" s="214"/>
    </row>
    <row r="174" spans="2:11" customFormat="1" ht="15" customHeight="1">
      <c r="B174" s="193"/>
      <c r="C174" s="170" t="s">
        <v>683</v>
      </c>
      <c r="D174" s="170"/>
      <c r="E174" s="170"/>
      <c r="F174" s="191" t="s">
        <v>670</v>
      </c>
      <c r="G174" s="170"/>
      <c r="H174" s="170" t="s">
        <v>731</v>
      </c>
      <c r="I174" s="170" t="s">
        <v>666</v>
      </c>
      <c r="J174" s="170">
        <v>50</v>
      </c>
      <c r="K174" s="214"/>
    </row>
    <row r="175" spans="2:11" customFormat="1" ht="15" customHeight="1">
      <c r="B175" s="193"/>
      <c r="C175" s="170" t="s">
        <v>691</v>
      </c>
      <c r="D175" s="170"/>
      <c r="E175" s="170"/>
      <c r="F175" s="191" t="s">
        <v>670</v>
      </c>
      <c r="G175" s="170"/>
      <c r="H175" s="170" t="s">
        <v>731</v>
      </c>
      <c r="I175" s="170" t="s">
        <v>666</v>
      </c>
      <c r="J175" s="170">
        <v>50</v>
      </c>
      <c r="K175" s="214"/>
    </row>
    <row r="176" spans="2:11" customFormat="1" ht="15" customHeight="1">
      <c r="B176" s="193"/>
      <c r="C176" s="170" t="s">
        <v>689</v>
      </c>
      <c r="D176" s="170"/>
      <c r="E176" s="170"/>
      <c r="F176" s="191" t="s">
        <v>670</v>
      </c>
      <c r="G176" s="170"/>
      <c r="H176" s="170" t="s">
        <v>731</v>
      </c>
      <c r="I176" s="170" t="s">
        <v>666</v>
      </c>
      <c r="J176" s="170">
        <v>50</v>
      </c>
      <c r="K176" s="214"/>
    </row>
    <row r="177" spans="2:11" customFormat="1" ht="15" customHeight="1">
      <c r="B177" s="193"/>
      <c r="C177" s="170" t="s">
        <v>110</v>
      </c>
      <c r="D177" s="170"/>
      <c r="E177" s="170"/>
      <c r="F177" s="191" t="s">
        <v>664</v>
      </c>
      <c r="G177" s="170"/>
      <c r="H177" s="170" t="s">
        <v>732</v>
      </c>
      <c r="I177" s="170" t="s">
        <v>733</v>
      </c>
      <c r="J177" s="170"/>
      <c r="K177" s="214"/>
    </row>
    <row r="178" spans="2:11" customFormat="1" ht="15" customHeight="1">
      <c r="B178" s="193"/>
      <c r="C178" s="170" t="s">
        <v>62</v>
      </c>
      <c r="D178" s="170"/>
      <c r="E178" s="170"/>
      <c r="F178" s="191" t="s">
        <v>664</v>
      </c>
      <c r="G178" s="170"/>
      <c r="H178" s="170" t="s">
        <v>734</v>
      </c>
      <c r="I178" s="170" t="s">
        <v>735</v>
      </c>
      <c r="J178" s="170">
        <v>1</v>
      </c>
      <c r="K178" s="214"/>
    </row>
    <row r="179" spans="2:11" customFormat="1" ht="15" customHeight="1">
      <c r="B179" s="193"/>
      <c r="C179" s="170" t="s">
        <v>58</v>
      </c>
      <c r="D179" s="170"/>
      <c r="E179" s="170"/>
      <c r="F179" s="191" t="s">
        <v>664</v>
      </c>
      <c r="G179" s="170"/>
      <c r="H179" s="170" t="s">
        <v>736</v>
      </c>
      <c r="I179" s="170" t="s">
        <v>666</v>
      </c>
      <c r="J179" s="170">
        <v>20</v>
      </c>
      <c r="K179" s="214"/>
    </row>
    <row r="180" spans="2:11" customFormat="1" ht="15" customHeight="1">
      <c r="B180" s="193"/>
      <c r="C180" s="170" t="s">
        <v>59</v>
      </c>
      <c r="D180" s="170"/>
      <c r="E180" s="170"/>
      <c r="F180" s="191" t="s">
        <v>664</v>
      </c>
      <c r="G180" s="170"/>
      <c r="H180" s="170" t="s">
        <v>737</v>
      </c>
      <c r="I180" s="170" t="s">
        <v>666</v>
      </c>
      <c r="J180" s="170">
        <v>255</v>
      </c>
      <c r="K180" s="214"/>
    </row>
    <row r="181" spans="2:11" customFormat="1" ht="15" customHeight="1">
      <c r="B181" s="193"/>
      <c r="C181" s="170" t="s">
        <v>111</v>
      </c>
      <c r="D181" s="170"/>
      <c r="E181" s="170"/>
      <c r="F181" s="191" t="s">
        <v>664</v>
      </c>
      <c r="G181" s="170"/>
      <c r="H181" s="170" t="s">
        <v>628</v>
      </c>
      <c r="I181" s="170" t="s">
        <v>666</v>
      </c>
      <c r="J181" s="170">
        <v>10</v>
      </c>
      <c r="K181" s="214"/>
    </row>
    <row r="182" spans="2:11" customFormat="1" ht="15" customHeight="1">
      <c r="B182" s="193"/>
      <c r="C182" s="170" t="s">
        <v>112</v>
      </c>
      <c r="D182" s="170"/>
      <c r="E182" s="170"/>
      <c r="F182" s="191" t="s">
        <v>664</v>
      </c>
      <c r="G182" s="170"/>
      <c r="H182" s="170" t="s">
        <v>738</v>
      </c>
      <c r="I182" s="170" t="s">
        <v>699</v>
      </c>
      <c r="J182" s="170"/>
      <c r="K182" s="214"/>
    </row>
    <row r="183" spans="2:11" customFormat="1" ht="15" customHeight="1">
      <c r="B183" s="193"/>
      <c r="C183" s="170" t="s">
        <v>739</v>
      </c>
      <c r="D183" s="170"/>
      <c r="E183" s="170"/>
      <c r="F183" s="191" t="s">
        <v>664</v>
      </c>
      <c r="G183" s="170"/>
      <c r="H183" s="170" t="s">
        <v>740</v>
      </c>
      <c r="I183" s="170" t="s">
        <v>699</v>
      </c>
      <c r="J183" s="170"/>
      <c r="K183" s="214"/>
    </row>
    <row r="184" spans="2:11" customFormat="1" ht="15" customHeight="1">
      <c r="B184" s="193"/>
      <c r="C184" s="170" t="s">
        <v>728</v>
      </c>
      <c r="D184" s="170"/>
      <c r="E184" s="170"/>
      <c r="F184" s="191" t="s">
        <v>664</v>
      </c>
      <c r="G184" s="170"/>
      <c r="H184" s="170" t="s">
        <v>741</v>
      </c>
      <c r="I184" s="170" t="s">
        <v>699</v>
      </c>
      <c r="J184" s="170"/>
      <c r="K184" s="214"/>
    </row>
    <row r="185" spans="2:11" customFormat="1" ht="15" customHeight="1">
      <c r="B185" s="193"/>
      <c r="C185" s="170" t="s">
        <v>114</v>
      </c>
      <c r="D185" s="170"/>
      <c r="E185" s="170"/>
      <c r="F185" s="191" t="s">
        <v>670</v>
      </c>
      <c r="G185" s="170"/>
      <c r="H185" s="170" t="s">
        <v>742</v>
      </c>
      <c r="I185" s="170" t="s">
        <v>666</v>
      </c>
      <c r="J185" s="170">
        <v>50</v>
      </c>
      <c r="K185" s="214"/>
    </row>
    <row r="186" spans="2:11" customFormat="1" ht="15" customHeight="1">
      <c r="B186" s="193"/>
      <c r="C186" s="170" t="s">
        <v>743</v>
      </c>
      <c r="D186" s="170"/>
      <c r="E186" s="170"/>
      <c r="F186" s="191" t="s">
        <v>670</v>
      </c>
      <c r="G186" s="170"/>
      <c r="H186" s="170" t="s">
        <v>744</v>
      </c>
      <c r="I186" s="170" t="s">
        <v>745</v>
      </c>
      <c r="J186" s="170"/>
      <c r="K186" s="214"/>
    </row>
    <row r="187" spans="2:11" customFormat="1" ht="15" customHeight="1">
      <c r="B187" s="193"/>
      <c r="C187" s="170" t="s">
        <v>746</v>
      </c>
      <c r="D187" s="170"/>
      <c r="E187" s="170"/>
      <c r="F187" s="191" t="s">
        <v>670</v>
      </c>
      <c r="G187" s="170"/>
      <c r="H187" s="170" t="s">
        <v>747</v>
      </c>
      <c r="I187" s="170" t="s">
        <v>745</v>
      </c>
      <c r="J187" s="170"/>
      <c r="K187" s="214"/>
    </row>
    <row r="188" spans="2:11" customFormat="1" ht="15" customHeight="1">
      <c r="B188" s="193"/>
      <c r="C188" s="170" t="s">
        <v>748</v>
      </c>
      <c r="D188" s="170"/>
      <c r="E188" s="170"/>
      <c r="F188" s="191" t="s">
        <v>670</v>
      </c>
      <c r="G188" s="170"/>
      <c r="H188" s="170" t="s">
        <v>749</v>
      </c>
      <c r="I188" s="170" t="s">
        <v>745</v>
      </c>
      <c r="J188" s="170"/>
      <c r="K188" s="214"/>
    </row>
    <row r="189" spans="2:11" customFormat="1" ht="15" customHeight="1">
      <c r="B189" s="193"/>
      <c r="C189" s="227" t="s">
        <v>750</v>
      </c>
      <c r="D189" s="170"/>
      <c r="E189" s="170"/>
      <c r="F189" s="191" t="s">
        <v>670</v>
      </c>
      <c r="G189" s="170"/>
      <c r="H189" s="170" t="s">
        <v>751</v>
      </c>
      <c r="I189" s="170" t="s">
        <v>752</v>
      </c>
      <c r="J189" s="228" t="s">
        <v>753</v>
      </c>
      <c r="K189" s="214"/>
    </row>
    <row r="190" spans="2:11" customFormat="1" ht="15" customHeight="1">
      <c r="B190" s="193"/>
      <c r="C190" s="227" t="s">
        <v>47</v>
      </c>
      <c r="D190" s="170"/>
      <c r="E190" s="170"/>
      <c r="F190" s="191" t="s">
        <v>664</v>
      </c>
      <c r="G190" s="170"/>
      <c r="H190" s="167" t="s">
        <v>754</v>
      </c>
      <c r="I190" s="170" t="s">
        <v>755</v>
      </c>
      <c r="J190" s="170"/>
      <c r="K190" s="214"/>
    </row>
    <row r="191" spans="2:11" customFormat="1" ht="15" customHeight="1">
      <c r="B191" s="193"/>
      <c r="C191" s="227" t="s">
        <v>756</v>
      </c>
      <c r="D191" s="170"/>
      <c r="E191" s="170"/>
      <c r="F191" s="191" t="s">
        <v>664</v>
      </c>
      <c r="G191" s="170"/>
      <c r="H191" s="170" t="s">
        <v>757</v>
      </c>
      <c r="I191" s="170" t="s">
        <v>699</v>
      </c>
      <c r="J191" s="170"/>
      <c r="K191" s="214"/>
    </row>
    <row r="192" spans="2:11" customFormat="1" ht="15" customHeight="1">
      <c r="B192" s="193"/>
      <c r="C192" s="227" t="s">
        <v>758</v>
      </c>
      <c r="D192" s="170"/>
      <c r="E192" s="170"/>
      <c r="F192" s="191" t="s">
        <v>664</v>
      </c>
      <c r="G192" s="170"/>
      <c r="H192" s="170" t="s">
        <v>759</v>
      </c>
      <c r="I192" s="170" t="s">
        <v>699</v>
      </c>
      <c r="J192" s="170"/>
      <c r="K192" s="214"/>
    </row>
    <row r="193" spans="2:11" customFormat="1" ht="15" customHeight="1">
      <c r="B193" s="193"/>
      <c r="C193" s="227" t="s">
        <v>760</v>
      </c>
      <c r="D193" s="170"/>
      <c r="E193" s="170"/>
      <c r="F193" s="191" t="s">
        <v>670</v>
      </c>
      <c r="G193" s="170"/>
      <c r="H193" s="170" t="s">
        <v>761</v>
      </c>
      <c r="I193" s="170" t="s">
        <v>699</v>
      </c>
      <c r="J193" s="170"/>
      <c r="K193" s="214"/>
    </row>
    <row r="194" spans="2:11" customFormat="1" ht="15" customHeight="1">
      <c r="B194" s="220"/>
      <c r="C194" s="229"/>
      <c r="D194" s="200"/>
      <c r="E194" s="200"/>
      <c r="F194" s="200"/>
      <c r="G194" s="200"/>
      <c r="H194" s="200"/>
      <c r="I194" s="200"/>
      <c r="J194" s="200"/>
      <c r="K194" s="221"/>
    </row>
    <row r="195" spans="2:11" customFormat="1" ht="18.75" customHeight="1">
      <c r="B195" s="202"/>
      <c r="C195" s="212"/>
      <c r="D195" s="212"/>
      <c r="E195" s="212"/>
      <c r="F195" s="222"/>
      <c r="G195" s="212"/>
      <c r="H195" s="212"/>
      <c r="I195" s="212"/>
      <c r="J195" s="212"/>
      <c r="K195" s="202"/>
    </row>
    <row r="196" spans="2:11" customFormat="1" ht="18.75" customHeight="1">
      <c r="B196" s="202"/>
      <c r="C196" s="212"/>
      <c r="D196" s="212"/>
      <c r="E196" s="212"/>
      <c r="F196" s="222"/>
      <c r="G196" s="212"/>
      <c r="H196" s="212"/>
      <c r="I196" s="212"/>
      <c r="J196" s="212"/>
      <c r="K196" s="202"/>
    </row>
    <row r="197" spans="2:11" customFormat="1" ht="18.75" customHeight="1">
      <c r="B197" s="177"/>
      <c r="C197" s="177"/>
      <c r="D197" s="177"/>
      <c r="E197" s="177"/>
      <c r="F197" s="177"/>
      <c r="G197" s="177"/>
      <c r="H197" s="177"/>
      <c r="I197" s="177"/>
      <c r="J197" s="177"/>
      <c r="K197" s="177"/>
    </row>
    <row r="198" spans="2:11" customFormat="1" ht="12">
      <c r="B198" s="159"/>
      <c r="C198" s="160"/>
      <c r="D198" s="160"/>
      <c r="E198" s="160"/>
      <c r="F198" s="160"/>
      <c r="G198" s="160"/>
      <c r="H198" s="160"/>
      <c r="I198" s="160"/>
      <c r="J198" s="160"/>
      <c r="K198" s="161"/>
    </row>
    <row r="199" spans="2:11" customFormat="1" ht="20.5">
      <c r="B199" s="162"/>
      <c r="C199" s="333" t="s">
        <v>762</v>
      </c>
      <c r="D199" s="333"/>
      <c r="E199" s="333"/>
      <c r="F199" s="333"/>
      <c r="G199" s="333"/>
      <c r="H199" s="333"/>
      <c r="I199" s="333"/>
      <c r="J199" s="333"/>
      <c r="K199" s="163"/>
    </row>
    <row r="200" spans="2:11" customFormat="1" ht="25.5" customHeight="1">
      <c r="B200" s="162"/>
      <c r="C200" s="230" t="s">
        <v>763</v>
      </c>
      <c r="D200" s="230"/>
      <c r="E200" s="230"/>
      <c r="F200" s="230" t="s">
        <v>764</v>
      </c>
      <c r="G200" s="231"/>
      <c r="H200" s="339" t="s">
        <v>765</v>
      </c>
      <c r="I200" s="339"/>
      <c r="J200" s="339"/>
      <c r="K200" s="163"/>
    </row>
    <row r="201" spans="2:11" customFormat="1" ht="5.25" customHeight="1">
      <c r="B201" s="193"/>
      <c r="C201" s="188"/>
      <c r="D201" s="188"/>
      <c r="E201" s="188"/>
      <c r="F201" s="188"/>
      <c r="G201" s="212"/>
      <c r="H201" s="188"/>
      <c r="I201" s="188"/>
      <c r="J201" s="188"/>
      <c r="K201" s="214"/>
    </row>
    <row r="202" spans="2:11" customFormat="1" ht="15" customHeight="1">
      <c r="B202" s="193"/>
      <c r="C202" s="170" t="s">
        <v>755</v>
      </c>
      <c r="D202" s="170"/>
      <c r="E202" s="170"/>
      <c r="F202" s="191" t="s">
        <v>48</v>
      </c>
      <c r="G202" s="170"/>
      <c r="H202" s="338" t="s">
        <v>766</v>
      </c>
      <c r="I202" s="338"/>
      <c r="J202" s="338"/>
      <c r="K202" s="214"/>
    </row>
    <row r="203" spans="2:11" customFormat="1" ht="15" customHeight="1">
      <c r="B203" s="193"/>
      <c r="C203" s="170"/>
      <c r="D203" s="170"/>
      <c r="E203" s="170"/>
      <c r="F203" s="191" t="s">
        <v>49</v>
      </c>
      <c r="G203" s="170"/>
      <c r="H203" s="338" t="s">
        <v>767</v>
      </c>
      <c r="I203" s="338"/>
      <c r="J203" s="338"/>
      <c r="K203" s="214"/>
    </row>
    <row r="204" spans="2:11" customFormat="1" ht="15" customHeight="1">
      <c r="B204" s="193"/>
      <c r="C204" s="170"/>
      <c r="D204" s="170"/>
      <c r="E204" s="170"/>
      <c r="F204" s="191" t="s">
        <v>52</v>
      </c>
      <c r="G204" s="170"/>
      <c r="H204" s="338" t="s">
        <v>768</v>
      </c>
      <c r="I204" s="338"/>
      <c r="J204" s="338"/>
      <c r="K204" s="214"/>
    </row>
    <row r="205" spans="2:11" customFormat="1" ht="15" customHeight="1">
      <c r="B205" s="193"/>
      <c r="C205" s="170"/>
      <c r="D205" s="170"/>
      <c r="E205" s="170"/>
      <c r="F205" s="191" t="s">
        <v>50</v>
      </c>
      <c r="G205" s="170"/>
      <c r="H205" s="338" t="s">
        <v>769</v>
      </c>
      <c r="I205" s="338"/>
      <c r="J205" s="338"/>
      <c r="K205" s="214"/>
    </row>
    <row r="206" spans="2:11" customFormat="1" ht="15" customHeight="1">
      <c r="B206" s="193"/>
      <c r="C206" s="170"/>
      <c r="D206" s="170"/>
      <c r="E206" s="170"/>
      <c r="F206" s="191" t="s">
        <v>51</v>
      </c>
      <c r="G206" s="170"/>
      <c r="H206" s="338" t="s">
        <v>770</v>
      </c>
      <c r="I206" s="338"/>
      <c r="J206" s="338"/>
      <c r="K206" s="214"/>
    </row>
    <row r="207" spans="2:11" customFormat="1" ht="15" customHeight="1">
      <c r="B207" s="193"/>
      <c r="C207" s="170"/>
      <c r="D207" s="170"/>
      <c r="E207" s="170"/>
      <c r="F207" s="191"/>
      <c r="G207" s="170"/>
      <c r="H207" s="170"/>
      <c r="I207" s="170"/>
      <c r="J207" s="170"/>
      <c r="K207" s="214"/>
    </row>
    <row r="208" spans="2:11" customFormat="1" ht="15" customHeight="1">
      <c r="B208" s="193"/>
      <c r="C208" s="170" t="s">
        <v>711</v>
      </c>
      <c r="D208" s="170"/>
      <c r="E208" s="170"/>
      <c r="F208" s="191" t="s">
        <v>604</v>
      </c>
      <c r="G208" s="170"/>
      <c r="H208" s="338" t="s">
        <v>771</v>
      </c>
      <c r="I208" s="338"/>
      <c r="J208" s="338"/>
      <c r="K208" s="214"/>
    </row>
    <row r="209" spans="2:11" customFormat="1" ht="15" customHeight="1">
      <c r="B209" s="193"/>
      <c r="C209" s="170"/>
      <c r="D209" s="170"/>
      <c r="E209" s="170"/>
      <c r="F209" s="191" t="s">
        <v>607</v>
      </c>
      <c r="G209" s="170"/>
      <c r="H209" s="338" t="s">
        <v>608</v>
      </c>
      <c r="I209" s="338"/>
      <c r="J209" s="338"/>
      <c r="K209" s="214"/>
    </row>
    <row r="210" spans="2:11" customFormat="1" ht="15" customHeight="1">
      <c r="B210" s="193"/>
      <c r="C210" s="170"/>
      <c r="D210" s="170"/>
      <c r="E210" s="170"/>
      <c r="F210" s="191" t="s">
        <v>83</v>
      </c>
      <c r="G210" s="170"/>
      <c r="H210" s="338" t="s">
        <v>772</v>
      </c>
      <c r="I210" s="338"/>
      <c r="J210" s="338"/>
      <c r="K210" s="214"/>
    </row>
    <row r="211" spans="2:11" customFormat="1" ht="15" customHeight="1">
      <c r="B211" s="232"/>
      <c r="C211" s="170"/>
      <c r="D211" s="170"/>
      <c r="E211" s="170"/>
      <c r="F211" s="191" t="s">
        <v>89</v>
      </c>
      <c r="G211" s="227"/>
      <c r="H211" s="337" t="s">
        <v>609</v>
      </c>
      <c r="I211" s="337"/>
      <c r="J211" s="337"/>
      <c r="K211" s="233"/>
    </row>
    <row r="212" spans="2:11" customFormat="1" ht="15" customHeight="1">
      <c r="B212" s="232"/>
      <c r="C212" s="170"/>
      <c r="D212" s="170"/>
      <c r="E212" s="170"/>
      <c r="F212" s="191" t="s">
        <v>610</v>
      </c>
      <c r="G212" s="227"/>
      <c r="H212" s="337" t="s">
        <v>773</v>
      </c>
      <c r="I212" s="337"/>
      <c r="J212" s="337"/>
      <c r="K212" s="233"/>
    </row>
    <row r="213" spans="2:11" customFormat="1" ht="15" customHeight="1">
      <c r="B213" s="232"/>
      <c r="C213" s="170"/>
      <c r="D213" s="170"/>
      <c r="E213" s="170"/>
      <c r="F213" s="191"/>
      <c r="G213" s="227"/>
      <c r="H213" s="218"/>
      <c r="I213" s="218"/>
      <c r="J213" s="218"/>
      <c r="K213" s="233"/>
    </row>
    <row r="214" spans="2:11" customFormat="1" ht="15" customHeight="1">
      <c r="B214" s="232"/>
      <c r="C214" s="170" t="s">
        <v>735</v>
      </c>
      <c r="D214" s="170"/>
      <c r="E214" s="170"/>
      <c r="F214" s="191">
        <v>1</v>
      </c>
      <c r="G214" s="227"/>
      <c r="H214" s="337" t="s">
        <v>774</v>
      </c>
      <c r="I214" s="337"/>
      <c r="J214" s="337"/>
      <c r="K214" s="233"/>
    </row>
    <row r="215" spans="2:11" customFormat="1" ht="15" customHeight="1">
      <c r="B215" s="232"/>
      <c r="C215" s="170"/>
      <c r="D215" s="170"/>
      <c r="E215" s="170"/>
      <c r="F215" s="191">
        <v>2</v>
      </c>
      <c r="G215" s="227"/>
      <c r="H215" s="337" t="s">
        <v>775</v>
      </c>
      <c r="I215" s="337"/>
      <c r="J215" s="337"/>
      <c r="K215" s="233"/>
    </row>
    <row r="216" spans="2:11" customFormat="1" ht="15" customHeight="1">
      <c r="B216" s="232"/>
      <c r="C216" s="170"/>
      <c r="D216" s="170"/>
      <c r="E216" s="170"/>
      <c r="F216" s="191">
        <v>3</v>
      </c>
      <c r="G216" s="227"/>
      <c r="H216" s="337" t="s">
        <v>776</v>
      </c>
      <c r="I216" s="337"/>
      <c r="J216" s="337"/>
      <c r="K216" s="233"/>
    </row>
    <row r="217" spans="2:11" customFormat="1" ht="15" customHeight="1">
      <c r="B217" s="232"/>
      <c r="C217" s="170"/>
      <c r="D217" s="170"/>
      <c r="E217" s="170"/>
      <c r="F217" s="191">
        <v>4</v>
      </c>
      <c r="G217" s="227"/>
      <c r="H217" s="337" t="s">
        <v>777</v>
      </c>
      <c r="I217" s="337"/>
      <c r="J217" s="337"/>
      <c r="K217" s="233"/>
    </row>
    <row r="218" spans="2:11" customFormat="1" ht="12.75" customHeight="1">
      <c r="B218" s="234"/>
      <c r="C218" s="235"/>
      <c r="D218" s="235"/>
      <c r="E218" s="235"/>
      <c r="F218" s="235"/>
      <c r="G218" s="235"/>
      <c r="H218" s="235"/>
      <c r="I218" s="235"/>
      <c r="J218" s="235"/>
      <c r="K218" s="236"/>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Tř. 17. listopadu - ...</vt:lpstr>
      <vt:lpstr>02 - Vedlejší rozpočtové ...</vt:lpstr>
      <vt:lpstr>Pokyny pro vyplnění</vt:lpstr>
      <vt:lpstr>'01 - Tř. 17. listopadu - ...'!Názvy_tisku</vt:lpstr>
      <vt:lpstr>'02 - Vedlejší rozpočtové ...'!Názvy_tisku</vt:lpstr>
      <vt:lpstr>'Rekapitulace stavby'!Názvy_tisku</vt:lpstr>
      <vt:lpstr>'01 - Tř. 17. listopadu - ...'!Oblast_tisku</vt:lpstr>
      <vt:lpstr>'02 - Vedlejší rozpočtové ...'!Oblast_tisku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RADIM-HP21\Radim Gřes</dc:creator>
  <cp:lastModifiedBy>Libor Žůrek</cp:lastModifiedBy>
  <dcterms:created xsi:type="dcterms:W3CDTF">2023-02-15T07:32:40Z</dcterms:created>
  <dcterms:modified xsi:type="dcterms:W3CDTF">2025-01-20T14:40:20Z</dcterms:modified>
</cp:coreProperties>
</file>