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Veřejné zakázky\VZ - Oprava fasády klubu seniorů V Aleji 433\"/>
    </mc:Choice>
  </mc:AlternateContent>
  <bookViews>
    <workbookView xWindow="0" yWindow="0" windowWidth="20160" windowHeight="10035" firstSheet="1" activeTab="1"/>
  </bookViews>
  <sheets>
    <sheet name="Rekapitulace stavby" sheetId="1" state="veryHidden" r:id="rId1"/>
    <sheet name="Kuman - Klub seniorů na u..." sheetId="2" r:id="rId2"/>
  </sheets>
  <definedNames>
    <definedName name="_xlnm._FilterDatabase" localSheetId="1" hidden="1">'Kuman - Klub seniorů na u...'!$C$128:$K$212</definedName>
    <definedName name="_xlnm.Print_Titles" localSheetId="1">'Kuman - Klub seniorů na u...'!$128:$128</definedName>
    <definedName name="_xlnm.Print_Titles" localSheetId="0">'Rekapitulace stavby'!$92:$92</definedName>
    <definedName name="_xlnm.Print_Area" localSheetId="1">'Kuman - Klub seniorů na u...'!$C$4:$J$76,'Kuman - Klub seniorů na u...'!$C$82:$J$112,'Kuman - Klub seniorů na u...'!$C$118:$J$212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12" i="2"/>
  <c r="BH212" i="2"/>
  <c r="BG212" i="2"/>
  <c r="BE212" i="2"/>
  <c r="T212" i="2"/>
  <c r="T211" i="2"/>
  <c r="R212" i="2"/>
  <c r="R211" i="2"/>
  <c r="P212" i="2"/>
  <c r="P211" i="2"/>
  <c r="BI210" i="2"/>
  <c r="BH210" i="2"/>
  <c r="BG210" i="2"/>
  <c r="BE210" i="2"/>
  <c r="T210" i="2"/>
  <c r="T209" i="2"/>
  <c r="T208" i="2" s="1"/>
  <c r="R210" i="2"/>
  <c r="R209" i="2" s="1"/>
  <c r="R208" i="2" s="1"/>
  <c r="P210" i="2"/>
  <c r="P209" i="2"/>
  <c r="P208" i="2" s="1"/>
  <c r="BI207" i="2"/>
  <c r="BH207" i="2"/>
  <c r="BG207" i="2"/>
  <c r="BE207" i="2"/>
  <c r="T207" i="2"/>
  <c r="T206" i="2" s="1"/>
  <c r="T205" i="2" s="1"/>
  <c r="R207" i="2"/>
  <c r="R206" i="2"/>
  <c r="R205" i="2" s="1"/>
  <c r="P207" i="2"/>
  <c r="P206" i="2" s="1"/>
  <c r="P205" i="2" s="1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P199" i="2" s="1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T181" i="2"/>
  <c r="R182" i="2"/>
  <c r="R181" i="2"/>
  <c r="P182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F126" i="2"/>
  <c r="F123" i="2"/>
  <c r="E121" i="2"/>
  <c r="F90" i="2"/>
  <c r="F87" i="2"/>
  <c r="E85" i="2"/>
  <c r="J22" i="2"/>
  <c r="E22" i="2"/>
  <c r="J90" i="2" s="1"/>
  <c r="J21" i="2"/>
  <c r="J19" i="2"/>
  <c r="E19" i="2"/>
  <c r="J89" i="2" s="1"/>
  <c r="J18" i="2"/>
  <c r="J13" i="2"/>
  <c r="E13" i="2"/>
  <c r="F125" i="2" s="1"/>
  <c r="J12" i="2"/>
  <c r="J87" i="2"/>
  <c r="L90" i="1"/>
  <c r="AM90" i="1"/>
  <c r="AM89" i="1"/>
  <c r="L89" i="1"/>
  <c r="AM87" i="1"/>
  <c r="L87" i="1"/>
  <c r="L85" i="1"/>
  <c r="L84" i="1"/>
  <c r="BK204" i="2"/>
  <c r="J204" i="2"/>
  <c r="J193" i="2"/>
  <c r="J186" i="2"/>
  <c r="BK178" i="2"/>
  <c r="BK172" i="2"/>
  <c r="J167" i="2"/>
  <c r="BK164" i="2"/>
  <c r="J151" i="2"/>
  <c r="J145" i="2"/>
  <c r="J132" i="2"/>
  <c r="J197" i="2"/>
  <c r="BK194" i="2"/>
  <c r="BK193" i="2"/>
  <c r="J187" i="2"/>
  <c r="BK170" i="2"/>
  <c r="J166" i="2"/>
  <c r="BK157" i="2"/>
  <c r="J155" i="2"/>
  <c r="J153" i="2"/>
  <c r="J144" i="2"/>
  <c r="BK197" i="2"/>
  <c r="BK189" i="2"/>
  <c r="BK179" i="2"/>
  <c r="J173" i="2"/>
  <c r="J169" i="2"/>
  <c r="BK166" i="2"/>
  <c r="J163" i="2"/>
  <c r="BK152" i="2"/>
  <c r="BK145" i="2"/>
  <c r="BK137" i="2"/>
  <c r="J134" i="2"/>
  <c r="J212" i="2"/>
  <c r="BK202" i="2"/>
  <c r="J196" i="2"/>
  <c r="J189" i="2"/>
  <c r="BK180" i="2"/>
  <c r="J179" i="2"/>
  <c r="BK155" i="2"/>
  <c r="J149" i="2"/>
  <c r="BK142" i="2"/>
  <c r="BK141" i="2"/>
  <c r="J137" i="2"/>
  <c r="BK207" i="2"/>
  <c r="BK200" i="2"/>
  <c r="J195" i="2"/>
  <c r="J188" i="2"/>
  <c r="BK182" i="2"/>
  <c r="J174" i="2"/>
  <c r="BK169" i="2"/>
  <c r="J165" i="2"/>
  <c r="BK156" i="2"/>
  <c r="J146" i="2"/>
  <c r="J139" i="2"/>
  <c r="BK212" i="2"/>
  <c r="J201" i="2"/>
  <c r="BK195" i="2"/>
  <c r="J177" i="2"/>
  <c r="J171" i="2"/>
  <c r="BK167" i="2"/>
  <c r="BK158" i="2"/>
  <c r="J156" i="2"/>
  <c r="J154" i="2"/>
  <c r="J135" i="2"/>
  <c r="J200" i="2"/>
  <c r="BK191" i="2"/>
  <c r="J182" i="2"/>
  <c r="BK174" i="2"/>
  <c r="J170" i="2"/>
  <c r="J168" i="2"/>
  <c r="J164" i="2"/>
  <c r="BK154" i="2"/>
  <c r="BK147" i="2"/>
  <c r="J142" i="2"/>
  <c r="J136" i="2"/>
  <c r="J133" i="2"/>
  <c r="J210" i="2"/>
  <c r="J203" i="2"/>
  <c r="J198" i="2"/>
  <c r="J190" i="2"/>
  <c r="BK186" i="2"/>
  <c r="J178" i="2"/>
  <c r="J176" i="2"/>
  <c r="BK162" i="2"/>
  <c r="J157" i="2"/>
  <c r="BK151" i="2"/>
  <c r="J147" i="2"/>
  <c r="BK139" i="2"/>
  <c r="BK134" i="2"/>
  <c r="BK133" i="2"/>
  <c r="BK203" i="2"/>
  <c r="BK196" i="2"/>
  <c r="J191" i="2"/>
  <c r="J185" i="2"/>
  <c r="BK177" i="2"/>
  <c r="BK171" i="2"/>
  <c r="J162" i="2"/>
  <c r="BK160" i="2"/>
  <c r="J158" i="2"/>
  <c r="J152" i="2"/>
  <c r="J141" i="2"/>
  <c r="BK136" i="2"/>
  <c r="BK201" i="2"/>
  <c r="BK188" i="2"/>
  <c r="J180" i="2"/>
  <c r="BK173" i="2"/>
  <c r="BK168" i="2"/>
  <c r="J160" i="2"/>
  <c r="BK149" i="2"/>
  <c r="J140" i="2"/>
  <c r="BK198" i="2"/>
  <c r="BK190" i="2"/>
  <c r="BK176" i="2"/>
  <c r="J172" i="2"/>
  <c r="BK165" i="2"/>
  <c r="BK159" i="2"/>
  <c r="BK150" i="2"/>
  <c r="BK146" i="2"/>
  <c r="BK140" i="2"/>
  <c r="BK135" i="2"/>
  <c r="AS94" i="1"/>
  <c r="BK210" i="2"/>
  <c r="J207" i="2"/>
  <c r="J202" i="2"/>
  <c r="J194" i="2"/>
  <c r="BK187" i="2"/>
  <c r="BK185" i="2"/>
  <c r="BK163" i="2"/>
  <c r="J159" i="2"/>
  <c r="BK153" i="2"/>
  <c r="J150" i="2"/>
  <c r="BK144" i="2"/>
  <c r="BK132" i="2"/>
  <c r="BK131" i="2" l="1"/>
  <c r="J131" i="2"/>
  <c r="J96" i="2" s="1"/>
  <c r="P131" i="2"/>
  <c r="BK138" i="2"/>
  <c r="J138" i="2" s="1"/>
  <c r="J97" i="2" s="1"/>
  <c r="T138" i="2"/>
  <c r="BK148" i="2"/>
  <c r="J148" i="2" s="1"/>
  <c r="J99" i="2" s="1"/>
  <c r="T148" i="2"/>
  <c r="R161" i="2"/>
  <c r="R175" i="2"/>
  <c r="BK192" i="2"/>
  <c r="J192" i="2" s="1"/>
  <c r="J105" i="2" s="1"/>
  <c r="T192" i="2"/>
  <c r="BK199" i="2"/>
  <c r="J199" i="2" s="1"/>
  <c r="J106" i="2" s="1"/>
  <c r="T131" i="2"/>
  <c r="P138" i="2"/>
  <c r="BK143" i="2"/>
  <c r="J143" i="2" s="1"/>
  <c r="J98" i="2" s="1"/>
  <c r="R143" i="2"/>
  <c r="P148" i="2"/>
  <c r="BK161" i="2"/>
  <c r="J161" i="2" s="1"/>
  <c r="J100" i="2" s="1"/>
  <c r="T161" i="2"/>
  <c r="T175" i="2"/>
  <c r="BK184" i="2"/>
  <c r="R184" i="2"/>
  <c r="R183" i="2" s="1"/>
  <c r="R192" i="2"/>
  <c r="R199" i="2"/>
  <c r="R131" i="2"/>
  <c r="R138" i="2"/>
  <c r="P143" i="2"/>
  <c r="T143" i="2"/>
  <c r="R148" i="2"/>
  <c r="P161" i="2"/>
  <c r="BK175" i="2"/>
  <c r="J175" i="2" s="1"/>
  <c r="J101" i="2" s="1"/>
  <c r="P175" i="2"/>
  <c r="P184" i="2"/>
  <c r="P183" i="2" s="1"/>
  <c r="T184" i="2"/>
  <c r="T183" i="2" s="1"/>
  <c r="P192" i="2"/>
  <c r="T199" i="2"/>
  <c r="BK211" i="2"/>
  <c r="J211" i="2" s="1"/>
  <c r="J111" i="2" s="1"/>
  <c r="BK181" i="2"/>
  <c r="J181" i="2" s="1"/>
  <c r="J102" i="2" s="1"/>
  <c r="BK206" i="2"/>
  <c r="BK205" i="2" s="1"/>
  <c r="J205" i="2" s="1"/>
  <c r="J107" i="2" s="1"/>
  <c r="BK209" i="2"/>
  <c r="F89" i="2"/>
  <c r="J125" i="2"/>
  <c r="BF144" i="2"/>
  <c r="BF145" i="2"/>
  <c r="BF146" i="2"/>
  <c r="BF147" i="2"/>
  <c r="BF149" i="2"/>
  <c r="BF152" i="2"/>
  <c r="BF153" i="2"/>
  <c r="BF156" i="2"/>
  <c r="BF158" i="2"/>
  <c r="BF160" i="2"/>
  <c r="BF174" i="2"/>
  <c r="BF193" i="2"/>
  <c r="BF196" i="2"/>
  <c r="BF202" i="2"/>
  <c r="BF210" i="2"/>
  <c r="BF212" i="2"/>
  <c r="J123" i="2"/>
  <c r="J126" i="2"/>
  <c r="BF132" i="2"/>
  <c r="BF133" i="2"/>
  <c r="BF135" i="2"/>
  <c r="BF140" i="2"/>
  <c r="BF163" i="2"/>
  <c r="BF167" i="2"/>
  <c r="BF168" i="2"/>
  <c r="BF169" i="2"/>
  <c r="BF172" i="2"/>
  <c r="BF177" i="2"/>
  <c r="BF178" i="2"/>
  <c r="BF182" i="2"/>
  <c r="BF187" i="2"/>
  <c r="BF190" i="2"/>
  <c r="BF194" i="2"/>
  <c r="BF198" i="2"/>
  <c r="BF204" i="2"/>
  <c r="BF207" i="2"/>
  <c r="BF134" i="2"/>
  <c r="BF136" i="2"/>
  <c r="BF139" i="2"/>
  <c r="BF142" i="2"/>
  <c r="BF154" i="2"/>
  <c r="BF155" i="2"/>
  <c r="BF159" i="2"/>
  <c r="BF162" i="2"/>
  <c r="BF165" i="2"/>
  <c r="BF170" i="2"/>
  <c r="BF176" i="2"/>
  <c r="BF179" i="2"/>
  <c r="BF180" i="2"/>
  <c r="BF186" i="2"/>
  <c r="BF188" i="2"/>
  <c r="BF189" i="2"/>
  <c r="BF195" i="2"/>
  <c r="BF200" i="2"/>
  <c r="BF201" i="2"/>
  <c r="BF137" i="2"/>
  <c r="BF141" i="2"/>
  <c r="BF150" i="2"/>
  <c r="BF151" i="2"/>
  <c r="BF157" i="2"/>
  <c r="BF164" i="2"/>
  <c r="BF166" i="2"/>
  <c r="BF171" i="2"/>
  <c r="BF173" i="2"/>
  <c r="BF185" i="2"/>
  <c r="BF191" i="2"/>
  <c r="BF197" i="2"/>
  <c r="BF203" i="2"/>
  <c r="F35" i="2"/>
  <c r="BD95" i="1" s="1"/>
  <c r="BD94" i="1" s="1"/>
  <c r="W33" i="1" s="1"/>
  <c r="F31" i="2"/>
  <c r="AZ95" i="1" s="1"/>
  <c r="AZ94" i="1" s="1"/>
  <c r="AV94" i="1" s="1"/>
  <c r="AK29" i="1" s="1"/>
  <c r="F33" i="2"/>
  <c r="BB95" i="1" s="1"/>
  <c r="BB94" i="1" s="1"/>
  <c r="AX94" i="1" s="1"/>
  <c r="F34" i="2"/>
  <c r="BC95" i="1" s="1"/>
  <c r="BC94" i="1" s="1"/>
  <c r="W32" i="1" s="1"/>
  <c r="J31" i="2"/>
  <c r="AV95" i="1" s="1"/>
  <c r="BK208" i="2" l="1"/>
  <c r="J208" i="2" s="1"/>
  <c r="J109" i="2" s="1"/>
  <c r="BK183" i="2"/>
  <c r="J183" i="2" s="1"/>
  <c r="J103" i="2" s="1"/>
  <c r="P130" i="2"/>
  <c r="P129" i="2"/>
  <c r="AU95" i="1"/>
  <c r="AU94" i="1" s="1"/>
  <c r="R130" i="2"/>
  <c r="R129" i="2" s="1"/>
  <c r="T130" i="2"/>
  <c r="T129" i="2"/>
  <c r="J184" i="2"/>
  <c r="J104" i="2" s="1"/>
  <c r="J206" i="2"/>
  <c r="J108" i="2"/>
  <c r="BK130" i="2"/>
  <c r="BK129" i="2" s="1"/>
  <c r="J129" i="2" s="1"/>
  <c r="J28" i="2" s="1"/>
  <c r="AG95" i="1" s="1"/>
  <c r="J209" i="2"/>
  <c r="J110" i="2"/>
  <c r="F32" i="2"/>
  <c r="BA95" i="1" s="1"/>
  <c r="BA94" i="1" s="1"/>
  <c r="W30" i="1" s="1"/>
  <c r="AY94" i="1"/>
  <c r="W31" i="1"/>
  <c r="W29" i="1"/>
  <c r="J32" i="2"/>
  <c r="AW95" i="1" s="1"/>
  <c r="AT95" i="1" s="1"/>
  <c r="AN95" i="1" l="1"/>
  <c r="AG94" i="1"/>
  <c r="AK26" i="1" s="1"/>
  <c r="J130" i="2"/>
  <c r="J95" i="2" s="1"/>
  <c r="J94" i="2"/>
  <c r="J37" i="2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<sst xmlns="http://schemas.openxmlformats.org/spreadsheetml/2006/main" count="1293" uniqueCount="417">
  <si>
    <t>Export Komplet</t>
  </si>
  <si>
    <t/>
  </si>
  <si>
    <t>2.0</t>
  </si>
  <si>
    <t>False</t>
  </si>
  <si>
    <t>{8fe37993-cbf7-4fa7-a957-e25296e58c6d}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</si>
  <si>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</si>
  <si>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</si>
  <si>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</si>
  <si>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</si>
  <si>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</si>
  <si>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</si>
  <si>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</si>
  <si>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</si>
  <si>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Kuman</t>
  </si>
  <si>
    <t>Stavba:</t>
  </si>
  <si>
    <t>Klub seniorů na ul. V Aleji</t>
  </si>
  <si>
    <t>KSO:</t>
  </si>
  <si>
    <t>CC-CZ:</t>
  </si>
  <si>
    <t>Místo:</t>
  </si>
  <si>
    <t>Karviná</t>
  </si>
  <si>
    <t>Datum:</t>
  </si>
  <si>
    <t>11. 6. 2024</t>
  </si>
  <si>
    <t>Zadavatel:</t>
  </si>
  <si>
    <t>IČ:</t>
  </si>
  <si>
    <t xml:space="preserve"> </t>
  </si>
  <si>
    <t>DIČ:</t>
  </si>
  <si>
    <t>Zhotovitel:</t>
  </si>
  <si>
    <t>60779098</t>
  </si>
  <si>
    <t>KUMAN spol. s r.o.</t>
  </si>
  <si>
    <t>CZ60779098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</si>
  <si>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</si>
  <si>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</si>
  <si>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</si>
  <si>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</si>
  <si>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</si>
  <si>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</si>
  <si>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</si>
  <si>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</si>
  <si>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</si>
  <si>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</si>
  <si>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</si>
  <si>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</si>
  <si>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</si>
  <si>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</si>
  <si>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</si>
  <si>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</si>
  <si>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</si>
  <si>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</si>
  <si>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</si>
  <si>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</si>
  <si>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</si>
  <si>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</si>
  <si>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</si>
  <si>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</si>
  <si>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</si>
  <si>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</si>
  <si>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</si>
  <si>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</si>
  <si>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</si>
  <si>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</si>
  <si>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</si>
  <si>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</si>
  <si>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</si>
  <si>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</si>
  <si>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</si>
  <si>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</si>
  <si>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</si>
  <si>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</si>
  <si>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</si>
  <si>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</si>
  <si>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</si>
  <si>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</si>
  <si>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</si>
  <si>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</si>
  <si>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</si>
  <si>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</si>
  <si>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</si>
  <si>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</si>
  <si>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</si>
  <si>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</si>
  <si>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</si>
  <si>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</si>
  <si>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</si>
  <si>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</si>
  <si>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</si>
  <si>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</si>
  <si>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</si>
  <si>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</si>
  <si>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</si>
  <si>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</si>
  <si>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</si>
  <si>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</si>
  <si>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</si>
  <si>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</si>
  <si>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</si>
  <si>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</si>
  <si>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</si>
  <si>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</si>
  <si>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</si>
  <si>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</si>
  <si>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</si>
  <si>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</si>
  <si>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</si>
  <si>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</si>
  <si>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</si>
  <si>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</si>
  <si>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</si>
  <si>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</si>
  <si>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</si>
  <si>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</si>
  <si>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</si>
  <si>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</si>
  <si>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</si>
  <si>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</si>
  <si>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</si>
  <si>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</si>
  <si>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</si>
  <si>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</si>
  <si>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</si>
  <si>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</si>
  <si>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</si>
  <si>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</si>
  <si>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</si>
  <si>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 xml:space="preserve">Rozebrání dlažeb z betonových dlaždic komunikací pro pěší ručně </t>
  </si>
  <si>
    <t>m2</t>
  </si>
  <si>
    <t>4</t>
  </si>
  <si>
    <t>2</t>
  </si>
  <si>
    <t>613634538</t>
  </si>
  <si>
    <t>113107122</t>
  </si>
  <si>
    <t>Odstranění podkladu z kameniva drceného tl přes 100 do 200 mm ručně</t>
  </si>
  <si>
    <t>1110259429</t>
  </si>
  <si>
    <t>3</t>
  </si>
  <si>
    <t>113202111</t>
  </si>
  <si>
    <t>Vytrhání obrub krajníků obrubníků stojatých</t>
  </si>
  <si>
    <t>m</t>
  </si>
  <si>
    <t>-1706271155</t>
  </si>
  <si>
    <t>132312131</t>
  </si>
  <si>
    <t>Hloubení nezapažených rýh šířky do 800 mm v soudržných horninách třídy těžitelnosti II skupiny 4 ručně</t>
  </si>
  <si>
    <t>m3</t>
  </si>
  <si>
    <t>-1902387271</t>
  </si>
  <si>
    <t>5</t>
  </si>
  <si>
    <t>174111101</t>
  </si>
  <si>
    <t>Zásyp jam, šachet rýh nebo kolem objektů sypaninou se zhutněním ručně</t>
  </si>
  <si>
    <t>2054431878</t>
  </si>
  <si>
    <t>6</t>
  </si>
  <si>
    <t>M</t>
  </si>
  <si>
    <t>58333674</t>
  </si>
  <si>
    <t>kamenivo těžené hrubé frakce 16/32</t>
  </si>
  <si>
    <t>t</t>
  </si>
  <si>
    <t>8</t>
  </si>
  <si>
    <t>-1895720161</t>
  </si>
  <si>
    <t>Zakládání</t>
  </si>
  <si>
    <t>7</t>
  </si>
  <si>
    <t>211971110</t>
  </si>
  <si>
    <t>Zřízení opláštění žeber nebo trativodů geotextilií v rýze nebo zářezu sklonu do 1:2</t>
  </si>
  <si>
    <t>558395325</t>
  </si>
  <si>
    <t>69311080</t>
  </si>
  <si>
    <t>geotextilie netkaná separační, ochranná, filtrační, drenážní PES 200g/m2</t>
  </si>
  <si>
    <t>-635890008</t>
  </si>
  <si>
    <t>9</t>
  </si>
  <si>
    <t>212755214</t>
  </si>
  <si>
    <t>Trativody z drenážních trubek plastových flexibilních D 100 mm bez lože</t>
  </si>
  <si>
    <t>-8899423</t>
  </si>
  <si>
    <t>10</t>
  </si>
  <si>
    <t>2127552R1</t>
  </si>
  <si>
    <t>Napojení trativod</t>
  </si>
  <si>
    <t>kus</t>
  </si>
  <si>
    <t>830994895</t>
  </si>
  <si>
    <t>Komunikace pozemní</t>
  </si>
  <si>
    <t>11</t>
  </si>
  <si>
    <t>564861011</t>
  </si>
  <si>
    <t>Podklad ze štěrkodrtě ŠD plochy do 100 m2 tl 200 mm</t>
  </si>
  <si>
    <t>-1401879847</t>
  </si>
  <si>
    <t>591211111</t>
  </si>
  <si>
    <t>Kladení dlažby z kostek drobných z kamene do lože z kameniva těženého tl 50 mm ( stávající materiál )</t>
  </si>
  <si>
    <t>1660450341</t>
  </si>
  <si>
    <t>13</t>
  </si>
  <si>
    <t>596211110</t>
  </si>
  <si>
    <t>Kladení zámkové dlažby komunikací pro pěší ručně tl 60 mm skupiny A pl do 50 m2</t>
  </si>
  <si>
    <t>-810086873</t>
  </si>
  <si>
    <t>14</t>
  </si>
  <si>
    <t>59245018</t>
  </si>
  <si>
    <t>dlažba skladebná betonová 200x100mm tl 60mm přírodní</t>
  </si>
  <si>
    <t>-1918434345</t>
  </si>
  <si>
    <t>Úpravy povrchů, podlahy a osazování výplní</t>
  </si>
  <si>
    <t>15</t>
  </si>
  <si>
    <t>622131121</t>
  </si>
  <si>
    <t>Penetrační nátěr vnějších stěn nanášený ručně</t>
  </si>
  <si>
    <t>354295875</t>
  </si>
  <si>
    <t>16</t>
  </si>
  <si>
    <t>621211021</t>
  </si>
  <si>
    <t>Montáž kontaktního zateplení vnějších podhledů lepením a mechanickým kotvením polystyrénových desek do betonu nebo zdiva tl přes 80 do 120 mm</t>
  </si>
  <si>
    <t>576900806</t>
  </si>
  <si>
    <t>17</t>
  </si>
  <si>
    <t>28375938</t>
  </si>
  <si>
    <t>deska EPS 70 fasádní λ=0,039 tl 100mm</t>
  </si>
  <si>
    <t>1797465969</t>
  </si>
  <si>
    <t>18</t>
  </si>
  <si>
    <t>-1965303520</t>
  </si>
  <si>
    <t>19</t>
  </si>
  <si>
    <t>622321101</t>
  </si>
  <si>
    <t>Vápenocementová omítka hrubá jednovrstvá nezatřená vnějších stěn nanášená ručně</t>
  </si>
  <si>
    <t>2077490552</t>
  </si>
  <si>
    <t>20</t>
  </si>
  <si>
    <t>622151031</t>
  </si>
  <si>
    <t>Penetrační silikonový nátěr vnějších pastovitých tenkovrstvých omítek stěn</t>
  </si>
  <si>
    <t>-1330937310</t>
  </si>
  <si>
    <t>622531022</t>
  </si>
  <si>
    <t>Tenkovrstvá silikonová zatíraná omítka zrnitost 2,0 mm vnějších stěn</t>
  </si>
  <si>
    <t>876149025</t>
  </si>
  <si>
    <t>22</t>
  </si>
  <si>
    <t>622211011</t>
  </si>
  <si>
    <t>Montáž kontaktního zateplení vnějších stěn lepením a mechanickým kotvením polystyrénových desek do betonu a zdiva tl přes 40 do 80 mm</t>
  </si>
  <si>
    <t>-365875623</t>
  </si>
  <si>
    <t>23</t>
  </si>
  <si>
    <t>DEK.1415202290</t>
  </si>
  <si>
    <t>Dekperimeter SD 150kPa 60mm (6m2/bal) 1250x600</t>
  </si>
  <si>
    <t>827545986</t>
  </si>
  <si>
    <t>24</t>
  </si>
  <si>
    <t>622151021</t>
  </si>
  <si>
    <t>Penetrační akrylátový nátěr vnějších mozaikových tenkovrstvých omítek stěn</t>
  </si>
  <si>
    <t>-811801722</t>
  </si>
  <si>
    <t>25</t>
  </si>
  <si>
    <t>622511112</t>
  </si>
  <si>
    <t>Tenkovrstvá akrylátová mozaiková střednězrnná omítka vnějších stěn</t>
  </si>
  <si>
    <t>128976155</t>
  </si>
  <si>
    <t>26</t>
  </si>
  <si>
    <t>629995101</t>
  </si>
  <si>
    <t>Očištění vnějších ploch tlakovou vodou</t>
  </si>
  <si>
    <t>-204079694</t>
  </si>
  <si>
    <t>Ostatní konstrukce a práce, bourání</t>
  </si>
  <si>
    <t>27</t>
  </si>
  <si>
    <t>916231213</t>
  </si>
  <si>
    <t>Osazení chodníkového obrubníku betonového stojatého s boční opěrou do lože z betonu prostého</t>
  </si>
  <si>
    <t>377298965</t>
  </si>
  <si>
    <t>28</t>
  </si>
  <si>
    <t>59217019</t>
  </si>
  <si>
    <t>obrubník betonový chodníkový 1000x100x200mm</t>
  </si>
  <si>
    <t>-2122136478</t>
  </si>
  <si>
    <t>29</t>
  </si>
  <si>
    <t>916991121</t>
  </si>
  <si>
    <t>Lože pod obrubníky, krajníky nebo obruby z dlažebních kostek z betonu prostého</t>
  </si>
  <si>
    <t>-1071162746</t>
  </si>
  <si>
    <t>30</t>
  </si>
  <si>
    <t>935112111</t>
  </si>
  <si>
    <t>Osazení příkopového žlabu do betonu tl 100 mm z betonových tvárnic š 500 mm</t>
  </si>
  <si>
    <t>-2083700743</t>
  </si>
  <si>
    <t>31</t>
  </si>
  <si>
    <t>941221111</t>
  </si>
  <si>
    <t>Montáž lešení řadového rámového těžkého zatížení do 300 kg/m2 š od 0,9 do 1,2 m v do 10 m</t>
  </si>
  <si>
    <t>-1588936277</t>
  </si>
  <si>
    <t>32</t>
  </si>
  <si>
    <t>941221211</t>
  </si>
  <si>
    <t>Příplatek k lešení řadovému rámovému těžkému do 300 kg/m2 š od 0,9 1,2 m v do 10 m za každý den použití</t>
  </si>
  <si>
    <t>-1618173323</t>
  </si>
  <si>
    <t>33</t>
  </si>
  <si>
    <t>941221811</t>
  </si>
  <si>
    <t>Demontáž lešení řadového rámového těžkého zatížení do 300 kg/m2 š od 0,9 do 1,2 m v do 10 m</t>
  </si>
  <si>
    <t>2069092296</t>
  </si>
  <si>
    <t>34</t>
  </si>
  <si>
    <t>944511111</t>
  </si>
  <si>
    <t>Montáž ochranné sítě z textilie z umělých vláken</t>
  </si>
  <si>
    <t>-229110645</t>
  </si>
  <si>
    <t>35</t>
  </si>
  <si>
    <t>944511211</t>
  </si>
  <si>
    <t>Příplatek k ochranné síti za každý den použití</t>
  </si>
  <si>
    <t>-1512876894</t>
  </si>
  <si>
    <t>36</t>
  </si>
  <si>
    <t>944511811</t>
  </si>
  <si>
    <t>Demontáž ochranné sítě z textilie z umělých vláken</t>
  </si>
  <si>
    <t>-1700087319</t>
  </si>
  <si>
    <t>37</t>
  </si>
  <si>
    <t>961044111</t>
  </si>
  <si>
    <t>Bourání základů z betonu prostého</t>
  </si>
  <si>
    <t>641792640</t>
  </si>
  <si>
    <t>38</t>
  </si>
  <si>
    <t>978013191</t>
  </si>
  <si>
    <t>Otlučení (osekání) vnitřní vápenné nebo vápenocementové omítky stěn v rozsahu přes 50 do 100 %</t>
  </si>
  <si>
    <t>-2087738376</t>
  </si>
  <si>
    <t>39</t>
  </si>
  <si>
    <t>985131311</t>
  </si>
  <si>
    <t>Ruční dočištění ploch stěn, rubu kleneb a podlah ocelových kartáči</t>
  </si>
  <si>
    <t>1755689281</t>
  </si>
  <si>
    <t>997</t>
  </si>
  <si>
    <t>Přesun sutě</t>
  </si>
  <si>
    <t>40</t>
  </si>
  <si>
    <t>997221612</t>
  </si>
  <si>
    <t>Nakládání vybouraných hmot na dopravní prostředky pro vodorovnou dopravu</t>
  </si>
  <si>
    <t>-1666611913</t>
  </si>
  <si>
    <t>41</t>
  </si>
  <si>
    <t>997013111</t>
  </si>
  <si>
    <t>Vnitrostaveništní doprava suti a vybouraných hmot pro budovy v do 6 m</t>
  </si>
  <si>
    <t>108540931</t>
  </si>
  <si>
    <t>42</t>
  </si>
  <si>
    <t>997013501</t>
  </si>
  <si>
    <t>Odvoz suti a vybouraných hmot na skládku nebo meziskládku do 1 km se složením</t>
  </si>
  <si>
    <t>1841734870</t>
  </si>
  <si>
    <t>43</t>
  </si>
  <si>
    <t>997013509</t>
  </si>
  <si>
    <t>Příplatek k odvozu suti a vybouraných hmot na skládku ZKD 1 km přes 1 km</t>
  </si>
  <si>
    <t>-419420010</t>
  </si>
  <si>
    <t>44</t>
  </si>
  <si>
    <t>997013601</t>
  </si>
  <si>
    <t>Poplatek za uložení na skládce (skládkovné) stavebního odpadu betonového kód odpadu 17 01 01</t>
  </si>
  <si>
    <t>-1948186195</t>
  </si>
  <si>
    <t>998</t>
  </si>
  <si>
    <t>Přesun hmot</t>
  </si>
  <si>
    <t>45</t>
  </si>
  <si>
    <t>998011001</t>
  </si>
  <si>
    <t>Přesun hmot pro budovy zděné v do 6 m</t>
  </si>
  <si>
    <t>2093196638</t>
  </si>
  <si>
    <t>PSV</t>
  </si>
  <si>
    <t>Práce a dodávky PSV</t>
  </si>
  <si>
    <t>711</t>
  </si>
  <si>
    <t>Izolace proti vodě, vlhkosti a plynům</t>
  </si>
  <si>
    <t>46</t>
  </si>
  <si>
    <t>711112001</t>
  </si>
  <si>
    <t>Provedení izolace proti zemní vlhkosti svislé za studena nátěrem penetračním</t>
  </si>
  <si>
    <t>-1913178233</t>
  </si>
  <si>
    <t>47</t>
  </si>
  <si>
    <t>11163150</t>
  </si>
  <si>
    <t>lak penetrační asfaltový</t>
  </si>
  <si>
    <t>-665601659</t>
  </si>
  <si>
    <t>48</t>
  </si>
  <si>
    <t>711142559</t>
  </si>
  <si>
    <t>Provedení izolace proti zemní vlhkosti pásy přitavením svislé NAIP</t>
  </si>
  <si>
    <t>536289602</t>
  </si>
  <si>
    <t>49</t>
  </si>
  <si>
    <t>DEK.1010151220</t>
  </si>
  <si>
    <t>ELASTEK 40 SPECIAL MINERAL (role/7,5m2)</t>
  </si>
  <si>
    <t>-1484789680</t>
  </si>
  <si>
    <t>50</t>
  </si>
  <si>
    <t>711161115</t>
  </si>
  <si>
    <t>Izolace proti zemní vlhkosti nopovou fólií vodorovná, nopek v 20,0 mm, tl do 1,0 mm</t>
  </si>
  <si>
    <t>-1527319925</t>
  </si>
  <si>
    <t>51</t>
  </si>
  <si>
    <t>7111R011</t>
  </si>
  <si>
    <t xml:space="preserve">Asfaltová kapsa pro napojení svoslé a vodorovné izolace </t>
  </si>
  <si>
    <t>bm</t>
  </si>
  <si>
    <t>42744147</t>
  </si>
  <si>
    <t>52</t>
  </si>
  <si>
    <t>998711201</t>
  </si>
  <si>
    <t>Přesun hmot procentní pro izolace proti vodě, vlhkosti a plynům v objektech v do 6 m</t>
  </si>
  <si>
    <t>%</t>
  </si>
  <si>
    <t>-559679025</t>
  </si>
  <si>
    <t>764</t>
  </si>
  <si>
    <t>Konstrukce klempířské</t>
  </si>
  <si>
    <t>53</t>
  </si>
  <si>
    <t>764002851</t>
  </si>
  <si>
    <t>Demontáž oplechování parapetů do suti</t>
  </si>
  <si>
    <t>959876493</t>
  </si>
  <si>
    <t>54</t>
  </si>
  <si>
    <t>764002861</t>
  </si>
  <si>
    <t>Demontáž oplechování říms a ozdobných prvků do suti</t>
  </si>
  <si>
    <t>-131052535</t>
  </si>
  <si>
    <t>55</t>
  </si>
  <si>
    <t>764216604</t>
  </si>
  <si>
    <t>Oplechování rovných parapetů mechanicky kotvené z Pz s povrchovou úpravou rš 330 mm</t>
  </si>
  <si>
    <t>-2057098587</t>
  </si>
  <si>
    <t>56</t>
  </si>
  <si>
    <t>764218606</t>
  </si>
  <si>
    <t>Oplechování rovné římsy mechanicky kotvené z Pz s upraveným povrchem rš 500 mm</t>
  </si>
  <si>
    <t>902895622</t>
  </si>
  <si>
    <t>57</t>
  </si>
  <si>
    <t>764R01</t>
  </si>
  <si>
    <t>Dodávka a montáž větrací mříže DN 300</t>
  </si>
  <si>
    <t>-378152364</t>
  </si>
  <si>
    <t>58</t>
  </si>
  <si>
    <t>998764201</t>
  </si>
  <si>
    <t>Přesun hmot procentní pro konstrukce klempířské v objektech v do 6 m</t>
  </si>
  <si>
    <t>-351375222</t>
  </si>
  <si>
    <t>767</t>
  </si>
  <si>
    <t>Konstrukce zámečnické</t>
  </si>
  <si>
    <t>59</t>
  </si>
  <si>
    <t>767661811</t>
  </si>
  <si>
    <t>Demontáž mříží pevných nebo otevíravých</t>
  </si>
  <si>
    <t>1886072719</t>
  </si>
  <si>
    <t>60</t>
  </si>
  <si>
    <t>767662110</t>
  </si>
  <si>
    <t>Montáž mříží pevných šroubovaných</t>
  </si>
  <si>
    <t>-1285599448</t>
  </si>
  <si>
    <t>61</t>
  </si>
  <si>
    <t>767662R01</t>
  </si>
  <si>
    <t xml:space="preserve">Zámečnická úprava mříží kvůli zateplení </t>
  </si>
  <si>
    <t>1328454874</t>
  </si>
  <si>
    <t>62</t>
  </si>
  <si>
    <t>767662R02</t>
  </si>
  <si>
    <t xml:space="preserve">Demontáž a zpětná montáž stříšky nad vstupem vč. prodloužení kotev </t>
  </si>
  <si>
    <t>-2000609326</t>
  </si>
  <si>
    <t>63</t>
  </si>
  <si>
    <t>998767201</t>
  </si>
  <si>
    <t>Přesun hmot procentní pro zámečnické konstrukce v objektech v do 6 m</t>
  </si>
  <si>
    <t>1310076548</t>
  </si>
  <si>
    <t>Práce a dodávky M</t>
  </si>
  <si>
    <t>21-M</t>
  </si>
  <si>
    <t>Elektromontáže</t>
  </si>
  <si>
    <t>64</t>
  </si>
  <si>
    <t>210220R01</t>
  </si>
  <si>
    <t xml:space="preserve">Demontáž a zpětná montáž hromosvodného vedení vč. prodloužení kotev a revize </t>
  </si>
  <si>
    <t>799879370</t>
  </si>
  <si>
    <t>VRN</t>
  </si>
  <si>
    <t>Vedlejší rozpočtové náklady</t>
  </si>
  <si>
    <t>VRN1</t>
  </si>
  <si>
    <t>Průzkumné, geodetické a projektové práce</t>
  </si>
  <si>
    <t>65</t>
  </si>
  <si>
    <t>011114000</t>
  </si>
  <si>
    <t xml:space="preserve">Vytýčení inženýrských sítí </t>
  </si>
  <si>
    <t>kpl</t>
  </si>
  <si>
    <t>1024</t>
  </si>
  <si>
    <t>1240745966</t>
  </si>
  <si>
    <t>VRN3</t>
  </si>
  <si>
    <t>Zařízení staveniště</t>
  </si>
  <si>
    <t>66</t>
  </si>
  <si>
    <t>032103000</t>
  </si>
  <si>
    <t>ZS komplet (zařízení, provoz, odstranění, oplocení, tabule)</t>
  </si>
  <si>
    <t>soubor</t>
  </si>
  <si>
    <t>2106215306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</si>
</sst>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89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90" t="s">
        <v>15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27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29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30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24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32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24</v>
      </c>
      <c r="AK20" s="23" t="s">
        <v>25</v>
      </c>
      <c r="AN20" s="21" t="s">
        <v>1</v>
      </c>
      <c r="AR20" s="17"/>
      <c r="BS20" s="14" t="s">
        <v>31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2">
        <f>ROUND(AG94,2)</f>
        <v>0</v>
      </c>
      <c r="AL26" s="193"/>
      <c r="AM26" s="193"/>
      <c r="AN26" s="193"/>
      <c r="AO26" s="19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4" t="s">
        <v>35</v>
      </c>
      <c r="M28" s="194"/>
      <c r="N28" s="194"/>
      <c r="O28" s="194"/>
      <c r="P28" s="194"/>
      <c r="Q28" s="26"/>
      <c r="R28" s="26"/>
      <c r="S28" s="26"/>
      <c r="T28" s="26"/>
      <c r="U28" s="26"/>
      <c r="V28" s="26"/>
      <c r="W28" s="194" t="s">
        <v>36</v>
      </c>
      <c r="X28" s="194"/>
      <c r="Y28" s="194"/>
      <c r="Z28" s="194"/>
      <c r="AA28" s="194"/>
      <c r="AB28" s="194"/>
      <c r="AC28" s="194"/>
      <c r="AD28" s="194"/>
      <c r="AE28" s="194"/>
      <c r="AF28" s="26"/>
      <c r="AG28" s="26"/>
      <c r="AH28" s="26"/>
      <c r="AI28" s="26"/>
      <c r="AJ28" s="26"/>
      <c r="AK28" s="194" t="s">
        <v>37</v>
      </c>
      <c r="AL28" s="194"/>
      <c r="AM28" s="194"/>
      <c r="AN28" s="194"/>
      <c r="AO28" s="194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84">
        <v>0.21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1"/>
    </row>
    <row r="30" spans="1:71" s="3" customFormat="1" ht="14.45" customHeight="1">
      <c r="B30" s="31"/>
      <c r="F30" s="23" t="s">
        <v>40</v>
      </c>
      <c r="L30" s="184">
        <v>0.12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1"/>
    </row>
    <row r="31" spans="1:71" s="3" customFormat="1" ht="14.45" hidden="1" customHeight="1">
      <c r="B31" s="31"/>
      <c r="F31" s="23" t="s">
        <v>41</v>
      </c>
      <c r="L31" s="184">
        <v>0.21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1"/>
    </row>
    <row r="32" spans="1:71" s="3" customFormat="1" ht="14.45" hidden="1" customHeight="1">
      <c r="B32" s="31"/>
      <c r="F32" s="23" t="s">
        <v>42</v>
      </c>
      <c r="L32" s="184">
        <v>0.12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1"/>
    </row>
    <row r="33" spans="1:57" s="3" customFormat="1" ht="14.45" hidden="1" customHeight="1">
      <c r="B33" s="31"/>
      <c r="F33" s="23" t="s">
        <v>43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5" t="s">
        <v>46</v>
      </c>
      <c r="Y35" s="186"/>
      <c r="Z35" s="186"/>
      <c r="AA35" s="186"/>
      <c r="AB35" s="186"/>
      <c r="AC35" s="34"/>
      <c r="AD35" s="34"/>
      <c r="AE35" s="34"/>
      <c r="AF35" s="34"/>
      <c r="AG35" s="34"/>
      <c r="AH35" s="34"/>
      <c r="AI35" s="34"/>
      <c r="AJ35" s="34"/>
      <c r="AK35" s="187">
        <f>SUM(AK26:AK33)</f>
        <v>0</v>
      </c>
      <c r="AL35" s="186"/>
      <c r="AM35" s="186"/>
      <c r="AN35" s="186"/>
      <c r="AO35" s="188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Kuman</v>
      </c>
      <c r="AR84" s="45"/>
    </row>
    <row r="85" spans="1:90" s="5" customFormat="1" ht="36.950000000000003" customHeight="1">
      <c r="B85" s="46"/>
      <c r="C85" s="47" t="s">
        <v>14</v>
      </c>
      <c r="L85" s="173" t="str">
        <f>K6</f>
        <v>Klub seniorů na ul. V Aleji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75" t="str">
        <f>IF(AN8= "","",AN8)</f>
        <v>11. 6. 2024</v>
      </c>
      <c r="AN87" s="175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30</v>
      </c>
      <c r="AJ89" s="26"/>
      <c r="AK89" s="26"/>
      <c r="AL89" s="26"/>
      <c r="AM89" s="176" t="str">
        <f>IF(E17="","",E17)</f>
        <v xml:space="preserve"> </v>
      </c>
      <c r="AN89" s="177"/>
      <c r="AO89" s="177"/>
      <c r="AP89" s="177"/>
      <c r="AQ89" s="26"/>
      <c r="AR89" s="27"/>
      <c r="AS89" s="178" t="s">
        <v>54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KUMAN spol. s r.o.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76" t="str">
        <f>IF(E20="","",E20)</f>
        <v xml:space="preserve"> </v>
      </c>
      <c r="AN90" s="177"/>
      <c r="AO90" s="177"/>
      <c r="AP90" s="177"/>
      <c r="AQ90" s="26"/>
      <c r="AR90" s="27"/>
      <c r="AS90" s="180"/>
      <c r="AT90" s="18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0"/>
      <c r="AT91" s="18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3" t="s">
        <v>55</v>
      </c>
      <c r="D92" s="164"/>
      <c r="E92" s="164"/>
      <c r="F92" s="164"/>
      <c r="G92" s="164"/>
      <c r="H92" s="54"/>
      <c r="I92" s="165" t="s">
        <v>56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57</v>
      </c>
      <c r="AH92" s="164"/>
      <c r="AI92" s="164"/>
      <c r="AJ92" s="164"/>
      <c r="AK92" s="164"/>
      <c r="AL92" s="164"/>
      <c r="AM92" s="164"/>
      <c r="AN92" s="165" t="s">
        <v>58</v>
      </c>
      <c r="AO92" s="164"/>
      <c r="AP92" s="167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656.57093999999995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73</v>
      </c>
      <c r="BT94" s="71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0" s="7" customFormat="1" ht="16.5" customHeight="1">
      <c r="A95" s="72" t="s">
        <v>77</v>
      </c>
      <c r="B95" s="73"/>
      <c r="C95" s="74"/>
      <c r="D95" s="170" t="s">
        <v>13</v>
      </c>
      <c r="E95" s="170"/>
      <c r="F95" s="170"/>
      <c r="G95" s="170"/>
      <c r="H95" s="170"/>
      <c r="I95" s="75"/>
      <c r="J95" s="170" t="s">
        <v>15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'Kuman - Klub seniorů na u...'!J28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6" t="s">
        <v>78</v>
      </c>
      <c r="AR95" s="73"/>
      <c r="AS95" s="77">
        <v>0</v>
      </c>
      <c r="AT95" s="78">
        <f>ROUND(SUM(AV95:AW95),2)</f>
        <v>0</v>
      </c>
      <c r="AU95" s="79">
        <f>'Kuman - Klub seniorů na u...'!P129</f>
        <v>656.57093700000007</v>
      </c>
      <c r="AV95" s="78">
        <f>'Kuman - Klub seniorů na u...'!J31</f>
        <v>0</v>
      </c>
      <c r="AW95" s="78">
        <f>'Kuman - Klub seniorů na u...'!J32</f>
        <v>0</v>
      </c>
      <c r="AX95" s="78">
        <f>'Kuman - Klub seniorů na u...'!J33</f>
        <v>0</v>
      </c>
      <c r="AY95" s="78">
        <f>'Kuman - Klub seniorů na u...'!J34</f>
        <v>0</v>
      </c>
      <c r="AZ95" s="78">
        <f>'Kuman - Klub seniorů na u...'!F31</f>
        <v>0</v>
      </c>
      <c r="BA95" s="78">
        <f>'Kuman - Klub seniorů na u...'!F32</f>
        <v>0</v>
      </c>
      <c r="BB95" s="78">
        <f>'Kuman - Klub seniorů na u...'!F33</f>
        <v>0</v>
      </c>
      <c r="BC95" s="78">
        <f>'Kuman - Klub seniorů na u...'!F34</f>
        <v>0</v>
      </c>
      <c r="BD95" s="80">
        <f>'Kuman - Klub seniorů na u...'!F35</f>
        <v>0</v>
      </c>
      <c r="BT95" s="81" t="s">
        <v>79</v>
      </c>
      <c r="BU95" s="81" t="s">
        <v>80</v>
      </c>
      <c r="BV95" s="81" t="s">
        <v>75</v>
      </c>
      <c r="BW95" s="81" t="s">
        <v>4</v>
      </c>
      <c r="BX95" s="81" t="s">
        <v>76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Kuman - Klub seniorů na 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tabSelected="1" workbookViewId="0">
      <selection activeCell="I209" sqref="I209:I2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81</v>
      </c>
      <c r="L4" s="17"/>
      <c r="M4" s="8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3" t="s">
        <v>15</v>
      </c>
      <c r="F7" s="195"/>
      <c r="G7" s="195"/>
      <c r="H7" s="195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16</v>
      </c>
      <c r="E9" s="26"/>
      <c r="F9" s="21" t="s">
        <v>1</v>
      </c>
      <c r="G9" s="26"/>
      <c r="H9" s="26"/>
      <c r="I9" s="23" t="s">
        <v>17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18</v>
      </c>
      <c r="E10" s="26"/>
      <c r="F10" s="21" t="s">
        <v>19</v>
      </c>
      <c r="G10" s="26"/>
      <c r="H10" s="26"/>
      <c r="I10" s="23" t="s">
        <v>20</v>
      </c>
      <c r="J10" s="49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22</v>
      </c>
      <c r="E12" s="26"/>
      <c r="F12" s="26"/>
      <c r="G12" s="26"/>
      <c r="H12" s="26"/>
      <c r="I12" s="23" t="s">
        <v>23</v>
      </c>
      <c r="J12" s="21" t="str">
        <f>IF('Rekapitulace stavby'!AN10="","",'Rekapitulace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IF('Rekapitulace stavby'!E11="","",'Rekapitulace stavby'!E11)</f>
        <v xml:space="preserve"> </v>
      </c>
      <c r="F13" s="26"/>
      <c r="G13" s="26"/>
      <c r="H13" s="26"/>
      <c r="I13" s="23" t="s">
        <v>25</v>
      </c>
      <c r="J13" s="21" t="str">
        <f>IF('Rekapitulace stavby'!AN11="","",'Rekapitulace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26</v>
      </c>
      <c r="E15" s="26"/>
      <c r="F15" s="26"/>
      <c r="G15" s="26"/>
      <c r="H15" s="26"/>
      <c r="I15" s="23" t="s">
        <v>23</v>
      </c>
      <c r="J15" s="21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/>
      <c r="F16" s="26"/>
      <c r="G16" s="26"/>
      <c r="H16" s="26"/>
      <c r="I16" s="23" t="s">
        <v>25</v>
      </c>
      <c r="J16" s="21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30</v>
      </c>
      <c r="E18" s="26"/>
      <c r="F18" s="26"/>
      <c r="G18" s="26"/>
      <c r="H18" s="26"/>
      <c r="I18" s="23" t="s">
        <v>23</v>
      </c>
      <c r="J18" s="21" t="str">
        <f>IF('Rekapitulace stavby'!AN16="","",'Rekapitulace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IF('Rekapitulace stavby'!E17="","",'Rekapitulace stavby'!E17)</f>
        <v xml:space="preserve"> </v>
      </c>
      <c r="F19" s="26"/>
      <c r="G19" s="26"/>
      <c r="H19" s="26"/>
      <c r="I19" s="23" t="s">
        <v>25</v>
      </c>
      <c r="J19" s="21" t="str">
        <f>IF('Rekapitulace stavby'!AN17="","",'Rekapitulace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23</v>
      </c>
      <c r="J21" s="21" t="str">
        <f>IF('Rekapitulace stavby'!AN19="","",'Rekapitulace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IF('Rekapitulace stavby'!E20="","",'Rekapitulace stavby'!E20)</f>
        <v xml:space="preserve"> </v>
      </c>
      <c r="F22" s="26"/>
      <c r="G22" s="26"/>
      <c r="H22" s="26"/>
      <c r="I22" s="23" t="s">
        <v>25</v>
      </c>
      <c r="J22" s="21" t="str">
        <f>IF('Rekapitulace stavby'!AN20="","",'Rekapitulace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33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91" t="s">
        <v>1</v>
      </c>
      <c r="F25" s="191"/>
      <c r="G25" s="191"/>
      <c r="H25" s="191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34</v>
      </c>
      <c r="E28" s="26"/>
      <c r="F28" s="26"/>
      <c r="G28" s="26"/>
      <c r="H28" s="26"/>
      <c r="I28" s="26"/>
      <c r="J28" s="65">
        <f>ROUND(J129,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36</v>
      </c>
      <c r="G30" s="26"/>
      <c r="H30" s="26"/>
      <c r="I30" s="30" t="s">
        <v>35</v>
      </c>
      <c r="J30" s="30" t="s">
        <v>37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38</v>
      </c>
      <c r="E31" s="23" t="s">
        <v>39</v>
      </c>
      <c r="F31" s="89">
        <f>ROUND((SUM(BE129:BE212)),  2)</f>
        <v>0</v>
      </c>
      <c r="G31" s="26"/>
      <c r="H31" s="26"/>
      <c r="I31" s="90">
        <v>0.21</v>
      </c>
      <c r="J31" s="89">
        <f>ROUND(((SUM(BE129:BE212))*I31),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40</v>
      </c>
      <c r="F32" s="89">
        <f>ROUND((SUM(BF129:BF212)),  2)</f>
        <v>0</v>
      </c>
      <c r="G32" s="26"/>
      <c r="H32" s="26"/>
      <c r="I32" s="90">
        <v>0.12</v>
      </c>
      <c r="J32" s="89">
        <f>ROUND(((SUM(BF129:BF212))*I32),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41</v>
      </c>
      <c r="F33" s="89">
        <f>ROUND((SUM(BG129:BG212)),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42</v>
      </c>
      <c r="F34" s="89">
        <f>ROUND((SUM(BH129:BH212)),  2)</f>
        <v>0</v>
      </c>
      <c r="G34" s="26"/>
      <c r="H34" s="26"/>
      <c r="I34" s="90">
        <v>0.12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43</v>
      </c>
      <c r="F35" s="89">
        <f>ROUND((SUM(BI129:BI212)),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44</v>
      </c>
      <c r="E37" s="54"/>
      <c r="F37" s="54"/>
      <c r="G37" s="93" t="s">
        <v>45</v>
      </c>
      <c r="H37" s="94" t="s">
        <v>46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49</v>
      </c>
      <c r="E61" s="29"/>
      <c r="F61" s="97" t="s">
        <v>50</v>
      </c>
      <c r="G61" s="39" t="s">
        <v>49</v>
      </c>
      <c r="H61" s="29"/>
      <c r="I61" s="29"/>
      <c r="J61" s="98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49</v>
      </c>
      <c r="E76" s="29"/>
      <c r="F76" s="97" t="s">
        <v>50</v>
      </c>
      <c r="G76" s="39" t="s">
        <v>49</v>
      </c>
      <c r="H76" s="29"/>
      <c r="I76" s="29"/>
      <c r="J76" s="98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3" t="str">
        <f>E7</f>
        <v>Klub seniorů na ul. V Aleji</v>
      </c>
      <c r="F85" s="195"/>
      <c r="G85" s="195"/>
      <c r="H85" s="19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18</v>
      </c>
      <c r="D87" s="26"/>
      <c r="E87" s="26"/>
      <c r="F87" s="21" t="str">
        <f>F10</f>
        <v>Karviná</v>
      </c>
      <c r="G87" s="26"/>
      <c r="H87" s="26"/>
      <c r="I87" s="23" t="s">
        <v>20</v>
      </c>
      <c r="J87" s="49" t="str">
        <f>IF(J10="","",J10)</f>
        <v/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22</v>
      </c>
      <c r="D89" s="26"/>
      <c r="E89" s="26"/>
      <c r="F89" s="21" t="str">
        <f>E13</f>
        <v xml:space="preserve"> </v>
      </c>
      <c r="G89" s="26"/>
      <c r="H89" s="26"/>
      <c r="I89" s="23" t="s">
        <v>30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26</v>
      </c>
      <c r="D90" s="26"/>
      <c r="E90" s="26"/>
      <c r="F90" s="21" t="str">
        <f>IF(E16="","",E16)</f>
        <v/>
      </c>
      <c r="G90" s="26"/>
      <c r="H90" s="26"/>
      <c r="I90" s="23" t="s">
        <v>32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83</v>
      </c>
      <c r="D92" s="91"/>
      <c r="E92" s="91"/>
      <c r="F92" s="91"/>
      <c r="G92" s="91"/>
      <c r="H92" s="91"/>
      <c r="I92" s="91"/>
      <c r="J92" s="100" t="s">
        <v>84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85</v>
      </c>
      <c r="D94" s="26"/>
      <c r="E94" s="26"/>
      <c r="F94" s="26"/>
      <c r="G94" s="26"/>
      <c r="H94" s="26"/>
      <c r="I94" s="26"/>
      <c r="J94" s="65">
        <f>J129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86</v>
      </c>
    </row>
    <row r="95" spans="1:47" s="9" customFormat="1" ht="24.95" customHeight="1">
      <c r="B95" s="102"/>
      <c r="D95" s="103" t="s">
        <v>87</v>
      </c>
      <c r="E95" s="104"/>
      <c r="F95" s="104"/>
      <c r="G95" s="104"/>
      <c r="H95" s="104"/>
      <c r="I95" s="104"/>
      <c r="J95" s="105">
        <f>J130</f>
        <v>0</v>
      </c>
      <c r="L95" s="102"/>
    </row>
    <row r="96" spans="1:47" s="10" customFormat="1" ht="19.899999999999999" customHeight="1">
      <c r="B96" s="106"/>
      <c r="D96" s="107" t="s">
        <v>88</v>
      </c>
      <c r="E96" s="108"/>
      <c r="F96" s="108"/>
      <c r="G96" s="108"/>
      <c r="H96" s="108"/>
      <c r="I96" s="108"/>
      <c r="J96" s="109">
        <f>J131</f>
        <v>0</v>
      </c>
      <c r="L96" s="106"/>
    </row>
    <row r="97" spans="1:31" s="10" customFormat="1" ht="19.899999999999999" customHeight="1">
      <c r="B97" s="106"/>
      <c r="D97" s="107" t="s">
        <v>89</v>
      </c>
      <c r="E97" s="108"/>
      <c r="F97" s="108"/>
      <c r="G97" s="108"/>
      <c r="H97" s="108"/>
      <c r="I97" s="108"/>
      <c r="J97" s="109">
        <f>J138</f>
        <v>0</v>
      </c>
      <c r="L97" s="106"/>
    </row>
    <row r="98" spans="1:31" s="10" customFormat="1" ht="19.899999999999999" customHeight="1">
      <c r="B98" s="106"/>
      <c r="D98" s="107" t="s">
        <v>90</v>
      </c>
      <c r="E98" s="108"/>
      <c r="F98" s="108"/>
      <c r="G98" s="108"/>
      <c r="H98" s="108"/>
      <c r="I98" s="108"/>
      <c r="J98" s="109">
        <f>J143</f>
        <v>0</v>
      </c>
      <c r="L98" s="106"/>
    </row>
    <row r="99" spans="1:31" s="10" customFormat="1" ht="19.899999999999999" customHeight="1">
      <c r="B99" s="106"/>
      <c r="D99" s="107" t="s">
        <v>91</v>
      </c>
      <c r="E99" s="108"/>
      <c r="F99" s="108"/>
      <c r="G99" s="108"/>
      <c r="H99" s="108"/>
      <c r="I99" s="108"/>
      <c r="J99" s="109">
        <f>J148</f>
        <v>0</v>
      </c>
      <c r="L99" s="106"/>
    </row>
    <row r="100" spans="1:31" s="10" customFormat="1" ht="19.899999999999999" customHeight="1">
      <c r="B100" s="106"/>
      <c r="D100" s="107" t="s">
        <v>92</v>
      </c>
      <c r="E100" s="108"/>
      <c r="F100" s="108"/>
      <c r="G100" s="108"/>
      <c r="H100" s="108"/>
      <c r="I100" s="108"/>
      <c r="J100" s="109">
        <f>J161</f>
        <v>0</v>
      </c>
      <c r="L100" s="106"/>
    </row>
    <row r="101" spans="1:31" s="10" customFormat="1" ht="19.899999999999999" customHeight="1">
      <c r="B101" s="106"/>
      <c r="D101" s="107" t="s">
        <v>93</v>
      </c>
      <c r="E101" s="108"/>
      <c r="F101" s="108"/>
      <c r="G101" s="108"/>
      <c r="H101" s="108"/>
      <c r="I101" s="108"/>
      <c r="J101" s="109">
        <f>J175</f>
        <v>0</v>
      </c>
      <c r="L101" s="106"/>
    </row>
    <row r="102" spans="1:31" s="10" customFormat="1" ht="19.899999999999999" customHeight="1">
      <c r="B102" s="106"/>
      <c r="D102" s="107" t="s">
        <v>94</v>
      </c>
      <c r="E102" s="108"/>
      <c r="F102" s="108"/>
      <c r="G102" s="108"/>
      <c r="H102" s="108"/>
      <c r="I102" s="108"/>
      <c r="J102" s="109">
        <f>J181</f>
        <v>0</v>
      </c>
      <c r="L102" s="106"/>
    </row>
    <row r="103" spans="1:31" s="9" customFormat="1" ht="24.95" customHeight="1">
      <c r="B103" s="102"/>
      <c r="D103" s="103" t="s">
        <v>95</v>
      </c>
      <c r="E103" s="104"/>
      <c r="F103" s="104"/>
      <c r="G103" s="104"/>
      <c r="H103" s="104"/>
      <c r="I103" s="104"/>
      <c r="J103" s="105">
        <f>J183</f>
        <v>0</v>
      </c>
      <c r="L103" s="102"/>
    </row>
    <row r="104" spans="1:31" s="10" customFormat="1" ht="19.899999999999999" customHeight="1">
      <c r="B104" s="106"/>
      <c r="D104" s="107" t="s">
        <v>96</v>
      </c>
      <c r="E104" s="108"/>
      <c r="F104" s="108"/>
      <c r="G104" s="108"/>
      <c r="H104" s="108"/>
      <c r="I104" s="108"/>
      <c r="J104" s="109">
        <f>J184</f>
        <v>0</v>
      </c>
      <c r="L104" s="106"/>
    </row>
    <row r="105" spans="1:31" s="10" customFormat="1" ht="19.899999999999999" customHeight="1">
      <c r="B105" s="106"/>
      <c r="D105" s="107" t="s">
        <v>97</v>
      </c>
      <c r="E105" s="108"/>
      <c r="F105" s="108"/>
      <c r="G105" s="108"/>
      <c r="H105" s="108"/>
      <c r="I105" s="108"/>
      <c r="J105" s="109">
        <f>J192</f>
        <v>0</v>
      </c>
      <c r="L105" s="106"/>
    </row>
    <row r="106" spans="1:31" s="10" customFormat="1" ht="19.899999999999999" customHeight="1">
      <c r="B106" s="106"/>
      <c r="D106" s="107" t="s">
        <v>98</v>
      </c>
      <c r="E106" s="108"/>
      <c r="F106" s="108"/>
      <c r="G106" s="108"/>
      <c r="H106" s="108"/>
      <c r="I106" s="108"/>
      <c r="J106" s="109">
        <f>J199</f>
        <v>0</v>
      </c>
      <c r="L106" s="106"/>
    </row>
    <row r="107" spans="1:31" s="9" customFormat="1" ht="24.95" customHeight="1">
      <c r="B107" s="102"/>
      <c r="D107" s="103" t="s">
        <v>99</v>
      </c>
      <c r="E107" s="104"/>
      <c r="F107" s="104"/>
      <c r="G107" s="104"/>
      <c r="H107" s="104"/>
      <c r="I107" s="104"/>
      <c r="J107" s="105">
        <f>J205</f>
        <v>0</v>
      </c>
      <c r="L107" s="102"/>
    </row>
    <row r="108" spans="1:31" s="10" customFormat="1" ht="19.899999999999999" customHeight="1">
      <c r="B108" s="106"/>
      <c r="D108" s="107" t="s">
        <v>100</v>
      </c>
      <c r="E108" s="108"/>
      <c r="F108" s="108"/>
      <c r="G108" s="108"/>
      <c r="H108" s="108"/>
      <c r="I108" s="108"/>
      <c r="J108" s="109">
        <f>J206</f>
        <v>0</v>
      </c>
      <c r="L108" s="106"/>
    </row>
    <row r="109" spans="1:31" s="9" customFormat="1" ht="24.95" customHeight="1">
      <c r="B109" s="102"/>
      <c r="D109" s="103" t="s">
        <v>101</v>
      </c>
      <c r="E109" s="104"/>
      <c r="F109" s="104"/>
      <c r="G109" s="104"/>
      <c r="H109" s="104"/>
      <c r="I109" s="104"/>
      <c r="J109" s="105">
        <f>J208</f>
        <v>0</v>
      </c>
      <c r="L109" s="102"/>
    </row>
    <row r="110" spans="1:31" s="10" customFormat="1" ht="19.899999999999999" customHeight="1">
      <c r="B110" s="106"/>
      <c r="D110" s="107" t="s">
        <v>102</v>
      </c>
      <c r="E110" s="108"/>
      <c r="F110" s="108"/>
      <c r="G110" s="108"/>
      <c r="H110" s="108"/>
      <c r="I110" s="108"/>
      <c r="J110" s="109">
        <f>J209</f>
        <v>0</v>
      </c>
      <c r="L110" s="106"/>
    </row>
    <row r="111" spans="1:31" s="10" customFormat="1" ht="19.899999999999999" customHeight="1">
      <c r="B111" s="106"/>
      <c r="D111" s="107" t="s">
        <v>103</v>
      </c>
      <c r="E111" s="108"/>
      <c r="F111" s="108"/>
      <c r="G111" s="108"/>
      <c r="H111" s="108"/>
      <c r="I111" s="108"/>
      <c r="J111" s="109">
        <f>J211</f>
        <v>0</v>
      </c>
      <c r="L111" s="106"/>
    </row>
    <row r="112" spans="1:31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7" spans="1:31" s="2" customFormat="1" ht="6.95" customHeight="1">
      <c r="A117" s="26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5" customHeight="1">
      <c r="A118" s="26"/>
      <c r="B118" s="27"/>
      <c r="C118" s="18" t="s">
        <v>104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73" t="str">
        <f>E7</f>
        <v>Klub seniorů na ul. V Aleji</v>
      </c>
      <c r="F121" s="195"/>
      <c r="G121" s="195"/>
      <c r="H121" s="19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18</v>
      </c>
      <c r="D123" s="26"/>
      <c r="E123" s="26"/>
      <c r="F123" s="21" t="str">
        <f>F10</f>
        <v>Karviná</v>
      </c>
      <c r="G123" s="26"/>
      <c r="H123" s="26"/>
      <c r="I123" s="23" t="s">
        <v>20</v>
      </c>
      <c r="J123" s="49" t="str">
        <f>IF(J10="","",J10)</f>
        <v/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22</v>
      </c>
      <c r="D125" s="26"/>
      <c r="E125" s="26"/>
      <c r="F125" s="21" t="str">
        <f>E13</f>
        <v xml:space="preserve"> </v>
      </c>
      <c r="G125" s="26"/>
      <c r="H125" s="26"/>
      <c r="I125" s="23" t="s">
        <v>30</v>
      </c>
      <c r="J125" s="24" t="str">
        <f>E19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26</v>
      </c>
      <c r="D126" s="26"/>
      <c r="E126" s="26"/>
      <c r="F126" s="21" t="str">
        <f>IF(E16="","",E16)</f>
        <v/>
      </c>
      <c r="G126" s="26"/>
      <c r="H126" s="26"/>
      <c r="I126" s="23" t="s">
        <v>32</v>
      </c>
      <c r="J126" s="24" t="str">
        <f>E22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0"/>
      <c r="B128" s="111"/>
      <c r="C128" s="112" t="s">
        <v>105</v>
      </c>
      <c r="D128" s="113" t="s">
        <v>59</v>
      </c>
      <c r="E128" s="113" t="s">
        <v>55</v>
      </c>
      <c r="F128" s="113" t="s">
        <v>56</v>
      </c>
      <c r="G128" s="113" t="s">
        <v>106</v>
      </c>
      <c r="H128" s="113" t="s">
        <v>107</v>
      </c>
      <c r="I128" s="113" t="s">
        <v>108</v>
      </c>
      <c r="J128" s="114" t="s">
        <v>84</v>
      </c>
      <c r="K128" s="115" t="s">
        <v>109</v>
      </c>
      <c r="L128" s="116"/>
      <c r="M128" s="56" t="s">
        <v>1</v>
      </c>
      <c r="N128" s="57" t="s">
        <v>38</v>
      </c>
      <c r="O128" s="57" t="s">
        <v>110</v>
      </c>
      <c r="P128" s="57" t="s">
        <v>111</v>
      </c>
      <c r="Q128" s="57" t="s">
        <v>112</v>
      </c>
      <c r="R128" s="57" t="s">
        <v>113</v>
      </c>
      <c r="S128" s="57" t="s">
        <v>114</v>
      </c>
      <c r="T128" s="58" t="s">
        <v>115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</row>
    <row r="129" spans="1:65" s="2" customFormat="1" ht="22.9" customHeight="1">
      <c r="A129" s="26"/>
      <c r="B129" s="27"/>
      <c r="C129" s="63" t="s">
        <v>116</v>
      </c>
      <c r="D129" s="26"/>
      <c r="E129" s="26"/>
      <c r="F129" s="26"/>
      <c r="G129" s="26"/>
      <c r="H129" s="26"/>
      <c r="I129" s="26"/>
      <c r="J129" s="117">
        <f>BK129</f>
        <v>0</v>
      </c>
      <c r="K129" s="26"/>
      <c r="L129" s="27"/>
      <c r="M129" s="59"/>
      <c r="N129" s="50"/>
      <c r="O129" s="60"/>
      <c r="P129" s="118">
        <f>P130+P183+P205+P208</f>
        <v>656.57093700000007</v>
      </c>
      <c r="Q129" s="60"/>
      <c r="R129" s="118">
        <f>R130+R183+R205+R208</f>
        <v>45.224918799999998</v>
      </c>
      <c r="S129" s="60"/>
      <c r="T129" s="119">
        <f>T130+T183+T205+T208</f>
        <v>19.916722999999998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73</v>
      </c>
      <c r="AU129" s="14" t="s">
        <v>86</v>
      </c>
      <c r="BK129" s="120">
        <f>BK130+BK183+BK205+BK208</f>
        <v>0</v>
      </c>
    </row>
    <row r="130" spans="1:65" s="12" customFormat="1" ht="25.9" customHeight="1">
      <c r="B130" s="121"/>
      <c r="D130" s="122" t="s">
        <v>73</v>
      </c>
      <c r="E130" s="123" t="s">
        <v>117</v>
      </c>
      <c r="F130" s="123" t="s">
        <v>118</v>
      </c>
      <c r="J130" s="124">
        <f>BK130</f>
        <v>0</v>
      </c>
      <c r="L130" s="121"/>
      <c r="M130" s="125"/>
      <c r="N130" s="126"/>
      <c r="O130" s="126"/>
      <c r="P130" s="127">
        <f>P131+P138+P143+P148+P161+P175+P181</f>
        <v>581.6952970000001</v>
      </c>
      <c r="Q130" s="126"/>
      <c r="R130" s="127">
        <f>R131+R138+R143+R148+R161+R175+R181</f>
        <v>44.966532999999998</v>
      </c>
      <c r="S130" s="126"/>
      <c r="T130" s="128">
        <f>T131+T138+T143+T148+T161+T175+T181</f>
        <v>19.358349999999998</v>
      </c>
      <c r="AR130" s="122" t="s">
        <v>79</v>
      </c>
      <c r="AT130" s="129" t="s">
        <v>73</v>
      </c>
      <c r="AU130" s="129" t="s">
        <v>74</v>
      </c>
      <c r="AY130" s="122" t="s">
        <v>119</v>
      </c>
      <c r="BK130" s="130">
        <f>BK131+BK138+BK143+BK148+BK161+BK175+BK181</f>
        <v>0</v>
      </c>
    </row>
    <row r="131" spans="1:65" s="12" customFormat="1" ht="22.9" customHeight="1">
      <c r="B131" s="121"/>
      <c r="D131" s="122" t="s">
        <v>73</v>
      </c>
      <c r="E131" s="131" t="s">
        <v>79</v>
      </c>
      <c r="F131" s="131" t="s">
        <v>120</v>
      </c>
      <c r="J131" s="132">
        <f>BK131</f>
        <v>0</v>
      </c>
      <c r="L131" s="121"/>
      <c r="M131" s="125"/>
      <c r="N131" s="126"/>
      <c r="O131" s="126"/>
      <c r="P131" s="127">
        <f>SUM(P132:P137)</f>
        <v>133.51655</v>
      </c>
      <c r="Q131" s="126"/>
      <c r="R131" s="127">
        <f>SUM(R132:R137)</f>
        <v>23.327999999999999</v>
      </c>
      <c r="S131" s="126"/>
      <c r="T131" s="128">
        <f>SUM(T132:T137)</f>
        <v>17.225749999999998</v>
      </c>
      <c r="AR131" s="122" t="s">
        <v>79</v>
      </c>
      <c r="AT131" s="129" t="s">
        <v>73</v>
      </c>
      <c r="AU131" s="129" t="s">
        <v>79</v>
      </c>
      <c r="AY131" s="122" t="s">
        <v>119</v>
      </c>
      <c r="BK131" s="130">
        <f>SUM(BK132:BK137)</f>
        <v>0</v>
      </c>
    </row>
    <row r="132" spans="1:65" s="2" customFormat="1" ht="24.2" customHeight="1">
      <c r="A132" s="26"/>
      <c r="B132" s="133"/>
      <c r="C132" s="134" t="s">
        <v>79</v>
      </c>
      <c r="D132" s="134" t="s">
        <v>121</v>
      </c>
      <c r="E132" s="135" t="s">
        <v>122</v>
      </c>
      <c r="F132" s="136" t="s">
        <v>123</v>
      </c>
      <c r="G132" s="137" t="s">
        <v>124</v>
      </c>
      <c r="H132" s="138">
        <v>46.65</v>
      </c>
      <c r="I132" s="139"/>
      <c r="J132" s="139">
        <f t="shared" ref="J132:J137" si="0">ROUND(I132*H132,2)</f>
        <v>0</v>
      </c>
      <c r="K132" s="140"/>
      <c r="L132" s="27"/>
      <c r="M132" s="141" t="s">
        <v>1</v>
      </c>
      <c r="N132" s="142" t="s">
        <v>40</v>
      </c>
      <c r="O132" s="143">
        <v>0.20799999999999999</v>
      </c>
      <c r="P132" s="143">
        <f t="shared" ref="P132:P137" si="1">O132*H132</f>
        <v>9.7031999999999989</v>
      </c>
      <c r="Q132" s="143">
        <v>0</v>
      </c>
      <c r="R132" s="143">
        <f t="shared" ref="R132:R137" si="2">Q132*H132</f>
        <v>0</v>
      </c>
      <c r="S132" s="143">
        <v>0.255</v>
      </c>
      <c r="T132" s="144">
        <f t="shared" ref="T132:T137" si="3">S132*H132</f>
        <v>11.89575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125</v>
      </c>
      <c r="AT132" s="145" t="s">
        <v>121</v>
      </c>
      <c r="AU132" s="145" t="s">
        <v>126</v>
      </c>
      <c r="AY132" s="14" t="s">
        <v>119</v>
      </c>
      <c r="BE132" s="146">
        <f t="shared" ref="BE132:BE137" si="4">IF(N132="základní",J132,0)</f>
        <v>0</v>
      </c>
      <c r="BF132" s="146">
        <f t="shared" ref="BF132:BF137" si="5">IF(N132="snížená",J132,0)</f>
        <v>0</v>
      </c>
      <c r="BG132" s="146">
        <f t="shared" ref="BG132:BG137" si="6">IF(N132="zákl. přenesená",J132,0)</f>
        <v>0</v>
      </c>
      <c r="BH132" s="146">
        <f t="shared" ref="BH132:BH137" si="7">IF(N132="sníž. přenesená",J132,0)</f>
        <v>0</v>
      </c>
      <c r="BI132" s="146">
        <f t="shared" ref="BI132:BI137" si="8">IF(N132="nulová",J132,0)</f>
        <v>0</v>
      </c>
      <c r="BJ132" s="14" t="s">
        <v>126</v>
      </c>
      <c r="BK132" s="146">
        <f t="shared" ref="BK132:BK137" si="9">ROUND(I132*H132,2)</f>
        <v>0</v>
      </c>
      <c r="BL132" s="14" t="s">
        <v>125</v>
      </c>
      <c r="BM132" s="145" t="s">
        <v>127</v>
      </c>
    </row>
    <row r="133" spans="1:65" s="2" customFormat="1" ht="24.2" customHeight="1">
      <c r="A133" s="26"/>
      <c r="B133" s="133"/>
      <c r="C133" s="134" t="s">
        <v>126</v>
      </c>
      <c r="D133" s="134" t="s">
        <v>121</v>
      </c>
      <c r="E133" s="135" t="s">
        <v>128</v>
      </c>
      <c r="F133" s="136" t="s">
        <v>129</v>
      </c>
      <c r="G133" s="137" t="s">
        <v>124</v>
      </c>
      <c r="H133" s="138">
        <v>46.65</v>
      </c>
      <c r="I133" s="139"/>
      <c r="J133" s="139">
        <f t="shared" si="0"/>
        <v>0</v>
      </c>
      <c r="K133" s="140"/>
      <c r="L133" s="27"/>
      <c r="M133" s="141" t="s">
        <v>1</v>
      </c>
      <c r="N133" s="142" t="s">
        <v>40</v>
      </c>
      <c r="O133" s="143">
        <v>0.69499999999999995</v>
      </c>
      <c r="P133" s="143">
        <f t="shared" si="1"/>
        <v>32.421749999999996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125</v>
      </c>
      <c r="AT133" s="145" t="s">
        <v>121</v>
      </c>
      <c r="AU133" s="145" t="s">
        <v>126</v>
      </c>
      <c r="AY133" s="14" t="s">
        <v>119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126</v>
      </c>
      <c r="BK133" s="146">
        <f t="shared" si="9"/>
        <v>0</v>
      </c>
      <c r="BL133" s="14" t="s">
        <v>125</v>
      </c>
      <c r="BM133" s="145" t="s">
        <v>130</v>
      </c>
    </row>
    <row r="134" spans="1:65" s="2" customFormat="1" ht="16.5" customHeight="1">
      <c r="A134" s="26"/>
      <c r="B134" s="133"/>
      <c r="C134" s="134" t="s">
        <v>131</v>
      </c>
      <c r="D134" s="134" t="s">
        <v>121</v>
      </c>
      <c r="E134" s="135" t="s">
        <v>132</v>
      </c>
      <c r="F134" s="136" t="s">
        <v>133</v>
      </c>
      <c r="G134" s="137" t="s">
        <v>134</v>
      </c>
      <c r="H134" s="138">
        <v>26</v>
      </c>
      <c r="I134" s="139"/>
      <c r="J134" s="139">
        <f t="shared" si="0"/>
        <v>0</v>
      </c>
      <c r="K134" s="140"/>
      <c r="L134" s="27"/>
      <c r="M134" s="141" t="s">
        <v>1</v>
      </c>
      <c r="N134" s="142" t="s">
        <v>40</v>
      </c>
      <c r="O134" s="143">
        <v>0.13300000000000001</v>
      </c>
      <c r="P134" s="143">
        <f t="shared" si="1"/>
        <v>3.4580000000000002</v>
      </c>
      <c r="Q134" s="143">
        <v>0</v>
      </c>
      <c r="R134" s="143">
        <f t="shared" si="2"/>
        <v>0</v>
      </c>
      <c r="S134" s="143">
        <v>0.20499999999999999</v>
      </c>
      <c r="T134" s="144">
        <f t="shared" si="3"/>
        <v>5.33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125</v>
      </c>
      <c r="AT134" s="145" t="s">
        <v>121</v>
      </c>
      <c r="AU134" s="145" t="s">
        <v>126</v>
      </c>
      <c r="AY134" s="14" t="s">
        <v>119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126</v>
      </c>
      <c r="BK134" s="146">
        <f t="shared" si="9"/>
        <v>0</v>
      </c>
      <c r="BL134" s="14" t="s">
        <v>125</v>
      </c>
      <c r="BM134" s="145" t="s">
        <v>135</v>
      </c>
    </row>
    <row r="135" spans="1:65" s="2" customFormat="1" ht="37.9" customHeight="1">
      <c r="A135" s="26"/>
      <c r="B135" s="133"/>
      <c r="C135" s="134" t="s">
        <v>125</v>
      </c>
      <c r="D135" s="134" t="s">
        <v>121</v>
      </c>
      <c r="E135" s="135" t="s">
        <v>136</v>
      </c>
      <c r="F135" s="136" t="s">
        <v>137</v>
      </c>
      <c r="G135" s="137" t="s">
        <v>138</v>
      </c>
      <c r="H135" s="138">
        <v>12.96</v>
      </c>
      <c r="I135" s="139"/>
      <c r="J135" s="139">
        <f t="shared" si="0"/>
        <v>0</v>
      </c>
      <c r="K135" s="140"/>
      <c r="L135" s="27"/>
      <c r="M135" s="141" t="s">
        <v>1</v>
      </c>
      <c r="N135" s="142" t="s">
        <v>40</v>
      </c>
      <c r="O135" s="143">
        <v>6.1529999999999996</v>
      </c>
      <c r="P135" s="143">
        <f t="shared" si="1"/>
        <v>79.74288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125</v>
      </c>
      <c r="AT135" s="145" t="s">
        <v>121</v>
      </c>
      <c r="AU135" s="145" t="s">
        <v>126</v>
      </c>
      <c r="AY135" s="14" t="s">
        <v>119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4" t="s">
        <v>126</v>
      </c>
      <c r="BK135" s="146">
        <f t="shared" si="9"/>
        <v>0</v>
      </c>
      <c r="BL135" s="14" t="s">
        <v>125</v>
      </c>
      <c r="BM135" s="145" t="s">
        <v>139</v>
      </c>
    </row>
    <row r="136" spans="1:65" s="2" customFormat="1" ht="24.2" customHeight="1">
      <c r="A136" s="26"/>
      <c r="B136" s="133"/>
      <c r="C136" s="134" t="s">
        <v>140</v>
      </c>
      <c r="D136" s="134" t="s">
        <v>121</v>
      </c>
      <c r="E136" s="135" t="s">
        <v>141</v>
      </c>
      <c r="F136" s="136" t="s">
        <v>142</v>
      </c>
      <c r="G136" s="137" t="s">
        <v>138</v>
      </c>
      <c r="H136" s="138">
        <v>12.96</v>
      </c>
      <c r="I136" s="139"/>
      <c r="J136" s="139">
        <f t="shared" si="0"/>
        <v>0</v>
      </c>
      <c r="K136" s="140"/>
      <c r="L136" s="27"/>
      <c r="M136" s="141" t="s">
        <v>1</v>
      </c>
      <c r="N136" s="142" t="s">
        <v>40</v>
      </c>
      <c r="O136" s="143">
        <v>0.63200000000000001</v>
      </c>
      <c r="P136" s="143">
        <f t="shared" si="1"/>
        <v>8.1907200000000007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125</v>
      </c>
      <c r="AT136" s="145" t="s">
        <v>121</v>
      </c>
      <c r="AU136" s="145" t="s">
        <v>126</v>
      </c>
      <c r="AY136" s="14" t="s">
        <v>119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4" t="s">
        <v>126</v>
      </c>
      <c r="BK136" s="146">
        <f t="shared" si="9"/>
        <v>0</v>
      </c>
      <c r="BL136" s="14" t="s">
        <v>125</v>
      </c>
      <c r="BM136" s="145" t="s">
        <v>143</v>
      </c>
    </row>
    <row r="137" spans="1:65" s="2" customFormat="1" ht="16.5" customHeight="1">
      <c r="A137" s="26"/>
      <c r="B137" s="133"/>
      <c r="C137" s="147" t="s">
        <v>144</v>
      </c>
      <c r="D137" s="147" t="s">
        <v>145</v>
      </c>
      <c r="E137" s="148" t="s">
        <v>146</v>
      </c>
      <c r="F137" s="149" t="s">
        <v>147</v>
      </c>
      <c r="G137" s="150" t="s">
        <v>148</v>
      </c>
      <c r="H137" s="151">
        <v>23.327999999999999</v>
      </c>
      <c r="I137" s="152"/>
      <c r="J137" s="152">
        <f t="shared" si="0"/>
        <v>0</v>
      </c>
      <c r="K137" s="153"/>
      <c r="L137" s="154"/>
      <c r="M137" s="155" t="s">
        <v>1</v>
      </c>
      <c r="N137" s="156" t="s">
        <v>40</v>
      </c>
      <c r="O137" s="143">
        <v>0</v>
      </c>
      <c r="P137" s="143">
        <f t="shared" si="1"/>
        <v>0</v>
      </c>
      <c r="Q137" s="143">
        <v>1</v>
      </c>
      <c r="R137" s="143">
        <f t="shared" si="2"/>
        <v>23.327999999999999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149</v>
      </c>
      <c r="AT137" s="145" t="s">
        <v>145</v>
      </c>
      <c r="AU137" s="145" t="s">
        <v>126</v>
      </c>
      <c r="AY137" s="14" t="s">
        <v>119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4" t="s">
        <v>126</v>
      </c>
      <c r="BK137" s="146">
        <f t="shared" si="9"/>
        <v>0</v>
      </c>
      <c r="BL137" s="14" t="s">
        <v>125</v>
      </c>
      <c r="BM137" s="145" t="s">
        <v>150</v>
      </c>
    </row>
    <row r="138" spans="1:65" s="12" customFormat="1" ht="22.9" customHeight="1">
      <c r="B138" s="121"/>
      <c r="D138" s="122" t="s">
        <v>73</v>
      </c>
      <c r="E138" s="131" t="s">
        <v>126</v>
      </c>
      <c r="F138" s="131" t="s">
        <v>151</v>
      </c>
      <c r="J138" s="132">
        <f>BK138</f>
        <v>0</v>
      </c>
      <c r="L138" s="121"/>
      <c r="M138" s="125"/>
      <c r="N138" s="126"/>
      <c r="O138" s="126"/>
      <c r="P138" s="127">
        <f>SUM(P139:P142)</f>
        <v>4.7159999999999993</v>
      </c>
      <c r="Q138" s="126"/>
      <c r="R138" s="127">
        <f>SUM(R139:R142)</f>
        <v>3.5371199999999998E-2</v>
      </c>
      <c r="S138" s="126"/>
      <c r="T138" s="128">
        <f>SUM(T139:T142)</f>
        <v>0</v>
      </c>
      <c r="AR138" s="122" t="s">
        <v>79</v>
      </c>
      <c r="AT138" s="129" t="s">
        <v>73</v>
      </c>
      <c r="AU138" s="129" t="s">
        <v>79</v>
      </c>
      <c r="AY138" s="122" t="s">
        <v>119</v>
      </c>
      <c r="BK138" s="130">
        <f>SUM(BK139:BK142)</f>
        <v>0</v>
      </c>
    </row>
    <row r="139" spans="1:65" s="2" customFormat="1" ht="24.2" customHeight="1">
      <c r="A139" s="26"/>
      <c r="B139" s="133"/>
      <c r="C139" s="134" t="s">
        <v>152</v>
      </c>
      <c r="D139" s="134" t="s">
        <v>121</v>
      </c>
      <c r="E139" s="135" t="s">
        <v>153</v>
      </c>
      <c r="F139" s="136" t="s">
        <v>154</v>
      </c>
      <c r="G139" s="137" t="s">
        <v>124</v>
      </c>
      <c r="H139" s="138">
        <v>39</v>
      </c>
      <c r="I139" s="139"/>
      <c r="J139" s="139">
        <f>ROUND(I139*H139,2)</f>
        <v>0</v>
      </c>
      <c r="K139" s="140"/>
      <c r="L139" s="27"/>
      <c r="M139" s="141" t="s">
        <v>1</v>
      </c>
      <c r="N139" s="142" t="s">
        <v>40</v>
      </c>
      <c r="O139" s="143">
        <v>7.4999999999999997E-2</v>
      </c>
      <c r="P139" s="143">
        <f>O139*H139</f>
        <v>2.9249999999999998</v>
      </c>
      <c r="Q139" s="143">
        <v>1.7000000000000001E-4</v>
      </c>
      <c r="R139" s="143">
        <f>Q139*H139</f>
        <v>6.6300000000000005E-3</v>
      </c>
      <c r="S139" s="143">
        <v>0</v>
      </c>
      <c r="T139" s="14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125</v>
      </c>
      <c r="AT139" s="145" t="s">
        <v>121</v>
      </c>
      <c r="AU139" s="145" t="s">
        <v>126</v>
      </c>
      <c r="AY139" s="14" t="s">
        <v>119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4" t="s">
        <v>126</v>
      </c>
      <c r="BK139" s="146">
        <f>ROUND(I139*H139,2)</f>
        <v>0</v>
      </c>
      <c r="BL139" s="14" t="s">
        <v>125</v>
      </c>
      <c r="BM139" s="145" t="s">
        <v>155</v>
      </c>
    </row>
    <row r="140" spans="1:65" s="2" customFormat="1" ht="24.2" customHeight="1">
      <c r="A140" s="26"/>
      <c r="B140" s="133"/>
      <c r="C140" s="147" t="s">
        <v>149</v>
      </c>
      <c r="D140" s="147" t="s">
        <v>145</v>
      </c>
      <c r="E140" s="148" t="s">
        <v>156</v>
      </c>
      <c r="F140" s="149" t="s">
        <v>157</v>
      </c>
      <c r="G140" s="150" t="s">
        <v>124</v>
      </c>
      <c r="H140" s="151">
        <v>46.195999999999998</v>
      </c>
      <c r="I140" s="152"/>
      <c r="J140" s="152">
        <f>ROUND(I140*H140,2)</f>
        <v>0</v>
      </c>
      <c r="K140" s="153"/>
      <c r="L140" s="154"/>
      <c r="M140" s="155" t="s">
        <v>1</v>
      </c>
      <c r="N140" s="156" t="s">
        <v>40</v>
      </c>
      <c r="O140" s="143">
        <v>0</v>
      </c>
      <c r="P140" s="143">
        <f>O140*H140</f>
        <v>0</v>
      </c>
      <c r="Q140" s="143">
        <v>2.0000000000000001E-4</v>
      </c>
      <c r="R140" s="143">
        <f>Q140*H140</f>
        <v>9.2391999999999995E-3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149</v>
      </c>
      <c r="AT140" s="145" t="s">
        <v>145</v>
      </c>
      <c r="AU140" s="145" t="s">
        <v>126</v>
      </c>
      <c r="AY140" s="14" t="s">
        <v>119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4" t="s">
        <v>126</v>
      </c>
      <c r="BK140" s="146">
        <f>ROUND(I140*H140,2)</f>
        <v>0</v>
      </c>
      <c r="BL140" s="14" t="s">
        <v>125</v>
      </c>
      <c r="BM140" s="145" t="s">
        <v>158</v>
      </c>
    </row>
    <row r="141" spans="1:65" s="2" customFormat="1" ht="24.2" customHeight="1">
      <c r="A141" s="26"/>
      <c r="B141" s="133"/>
      <c r="C141" s="134" t="s">
        <v>159</v>
      </c>
      <c r="D141" s="134" t="s">
        <v>121</v>
      </c>
      <c r="E141" s="135" t="s">
        <v>160</v>
      </c>
      <c r="F141" s="136" t="s">
        <v>161</v>
      </c>
      <c r="G141" s="137" t="s">
        <v>134</v>
      </c>
      <c r="H141" s="138">
        <v>38.799999999999997</v>
      </c>
      <c r="I141" s="139"/>
      <c r="J141" s="139">
        <f>ROUND(I141*H141,2)</f>
        <v>0</v>
      </c>
      <c r="K141" s="140"/>
      <c r="L141" s="27"/>
      <c r="M141" s="141" t="s">
        <v>1</v>
      </c>
      <c r="N141" s="142" t="s">
        <v>40</v>
      </c>
      <c r="O141" s="143">
        <v>4.4999999999999998E-2</v>
      </c>
      <c r="P141" s="143">
        <f>O141*H141</f>
        <v>1.7459999999999998</v>
      </c>
      <c r="Q141" s="143">
        <v>4.8999999999999998E-4</v>
      </c>
      <c r="R141" s="143">
        <f>Q141*H141</f>
        <v>1.9011999999999998E-2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125</v>
      </c>
      <c r="AT141" s="145" t="s">
        <v>121</v>
      </c>
      <c r="AU141" s="145" t="s">
        <v>126</v>
      </c>
      <c r="AY141" s="14" t="s">
        <v>119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4" t="s">
        <v>126</v>
      </c>
      <c r="BK141" s="146">
        <f>ROUND(I141*H141,2)</f>
        <v>0</v>
      </c>
      <c r="BL141" s="14" t="s">
        <v>125</v>
      </c>
      <c r="BM141" s="145" t="s">
        <v>162</v>
      </c>
    </row>
    <row r="142" spans="1:65" s="2" customFormat="1" ht="16.5" customHeight="1">
      <c r="A142" s="26"/>
      <c r="B142" s="133"/>
      <c r="C142" s="134" t="s">
        <v>163</v>
      </c>
      <c r="D142" s="134" t="s">
        <v>121</v>
      </c>
      <c r="E142" s="135" t="s">
        <v>164</v>
      </c>
      <c r="F142" s="136" t="s">
        <v>165</v>
      </c>
      <c r="G142" s="137" t="s">
        <v>166</v>
      </c>
      <c r="H142" s="138">
        <v>1</v>
      </c>
      <c r="I142" s="139"/>
      <c r="J142" s="139">
        <f>ROUND(I142*H142,2)</f>
        <v>0</v>
      </c>
      <c r="K142" s="140"/>
      <c r="L142" s="27"/>
      <c r="M142" s="141" t="s">
        <v>1</v>
      </c>
      <c r="N142" s="142" t="s">
        <v>40</v>
      </c>
      <c r="O142" s="143">
        <v>4.4999999999999998E-2</v>
      </c>
      <c r="P142" s="143">
        <f>O142*H142</f>
        <v>4.4999999999999998E-2</v>
      </c>
      <c r="Q142" s="143">
        <v>4.8999999999999998E-4</v>
      </c>
      <c r="R142" s="143">
        <f>Q142*H142</f>
        <v>4.8999999999999998E-4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125</v>
      </c>
      <c r="AT142" s="145" t="s">
        <v>121</v>
      </c>
      <c r="AU142" s="145" t="s">
        <v>126</v>
      </c>
      <c r="AY142" s="14" t="s">
        <v>119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4" t="s">
        <v>126</v>
      </c>
      <c r="BK142" s="146">
        <f>ROUND(I142*H142,2)</f>
        <v>0</v>
      </c>
      <c r="BL142" s="14" t="s">
        <v>125</v>
      </c>
      <c r="BM142" s="145" t="s">
        <v>167</v>
      </c>
    </row>
    <row r="143" spans="1:65" s="12" customFormat="1" ht="22.9" customHeight="1">
      <c r="B143" s="121"/>
      <c r="D143" s="122" t="s">
        <v>73</v>
      </c>
      <c r="E143" s="131" t="s">
        <v>140</v>
      </c>
      <c r="F143" s="131" t="s">
        <v>168</v>
      </c>
      <c r="J143" s="132">
        <f>BK143</f>
        <v>0</v>
      </c>
      <c r="L143" s="121"/>
      <c r="M143" s="125"/>
      <c r="N143" s="126"/>
      <c r="O143" s="126"/>
      <c r="P143" s="127">
        <f>SUM(P144:P147)</f>
        <v>42.525449999999999</v>
      </c>
      <c r="Q143" s="126"/>
      <c r="R143" s="127">
        <f>SUM(R144:R147)</f>
        <v>9.8731779999999993</v>
      </c>
      <c r="S143" s="126"/>
      <c r="T143" s="128">
        <f>SUM(T144:T147)</f>
        <v>0</v>
      </c>
      <c r="AR143" s="122" t="s">
        <v>79</v>
      </c>
      <c r="AT143" s="129" t="s">
        <v>73</v>
      </c>
      <c r="AU143" s="129" t="s">
        <v>79</v>
      </c>
      <c r="AY143" s="122" t="s">
        <v>119</v>
      </c>
      <c r="BK143" s="130">
        <f>SUM(BK144:BK147)</f>
        <v>0</v>
      </c>
    </row>
    <row r="144" spans="1:65" s="2" customFormat="1" ht="21.75" customHeight="1">
      <c r="A144" s="26"/>
      <c r="B144" s="133"/>
      <c r="C144" s="134" t="s">
        <v>169</v>
      </c>
      <c r="D144" s="134" t="s">
        <v>121</v>
      </c>
      <c r="E144" s="135" t="s">
        <v>170</v>
      </c>
      <c r="F144" s="136" t="s">
        <v>171</v>
      </c>
      <c r="G144" s="137" t="s">
        <v>124</v>
      </c>
      <c r="H144" s="138">
        <v>46.65</v>
      </c>
      <c r="I144" s="139"/>
      <c r="J144" s="139">
        <f>ROUND(I144*H144,2)</f>
        <v>0</v>
      </c>
      <c r="K144" s="140"/>
      <c r="L144" s="27"/>
      <c r="M144" s="141" t="s">
        <v>1</v>
      </c>
      <c r="N144" s="142" t="s">
        <v>40</v>
      </c>
      <c r="O144" s="143">
        <v>0.109</v>
      </c>
      <c r="P144" s="143">
        <f>O144*H144</f>
        <v>5.0848499999999994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125</v>
      </c>
      <c r="AT144" s="145" t="s">
        <v>121</v>
      </c>
      <c r="AU144" s="145" t="s">
        <v>126</v>
      </c>
      <c r="AY144" s="14" t="s">
        <v>119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4" t="s">
        <v>126</v>
      </c>
      <c r="BK144" s="146">
        <f>ROUND(I144*H144,2)</f>
        <v>0</v>
      </c>
      <c r="BL144" s="14" t="s">
        <v>125</v>
      </c>
      <c r="BM144" s="145" t="s">
        <v>172</v>
      </c>
    </row>
    <row r="145" spans="1:65" s="2" customFormat="1" ht="33" customHeight="1">
      <c r="A145" s="26"/>
      <c r="B145" s="133"/>
      <c r="C145" s="134" t="s">
        <v>8</v>
      </c>
      <c r="D145" s="134" t="s">
        <v>121</v>
      </c>
      <c r="E145" s="135" t="s">
        <v>173</v>
      </c>
      <c r="F145" s="136" t="s">
        <v>174</v>
      </c>
      <c r="G145" s="137" t="s">
        <v>124</v>
      </c>
      <c r="H145" s="138">
        <v>11.1</v>
      </c>
      <c r="I145" s="139"/>
      <c r="J145" s="139">
        <f>ROUND(I145*H145,2)</f>
        <v>0</v>
      </c>
      <c r="K145" s="140"/>
      <c r="L145" s="27"/>
      <c r="M145" s="141" t="s">
        <v>1</v>
      </c>
      <c r="N145" s="142" t="s">
        <v>40</v>
      </c>
      <c r="O145" s="143">
        <v>1.1060000000000001</v>
      </c>
      <c r="P145" s="143">
        <f>O145*H145</f>
        <v>12.2766</v>
      </c>
      <c r="Q145" s="143">
        <v>0.1837</v>
      </c>
      <c r="R145" s="143">
        <f>Q145*H145</f>
        <v>2.0390700000000002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125</v>
      </c>
      <c r="AT145" s="145" t="s">
        <v>121</v>
      </c>
      <c r="AU145" s="145" t="s">
        <v>126</v>
      </c>
      <c r="AY145" s="14" t="s">
        <v>119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4" t="s">
        <v>126</v>
      </c>
      <c r="BK145" s="146">
        <f>ROUND(I145*H145,2)</f>
        <v>0</v>
      </c>
      <c r="BL145" s="14" t="s">
        <v>125</v>
      </c>
      <c r="BM145" s="145" t="s">
        <v>175</v>
      </c>
    </row>
    <row r="146" spans="1:65" s="2" customFormat="1" ht="24.2" customHeight="1">
      <c r="A146" s="26"/>
      <c r="B146" s="133"/>
      <c r="C146" s="134" t="s">
        <v>176</v>
      </c>
      <c r="D146" s="134" t="s">
        <v>121</v>
      </c>
      <c r="E146" s="135" t="s">
        <v>177</v>
      </c>
      <c r="F146" s="136" t="s">
        <v>178</v>
      </c>
      <c r="G146" s="137" t="s">
        <v>124</v>
      </c>
      <c r="H146" s="138">
        <v>34.950000000000003</v>
      </c>
      <c r="I146" s="139"/>
      <c r="J146" s="139">
        <f>ROUND(I146*H146,2)</f>
        <v>0</v>
      </c>
      <c r="K146" s="140"/>
      <c r="L146" s="27"/>
      <c r="M146" s="141" t="s">
        <v>1</v>
      </c>
      <c r="N146" s="142" t="s">
        <v>40</v>
      </c>
      <c r="O146" s="143">
        <v>0.72</v>
      </c>
      <c r="P146" s="143">
        <f>O146*H146</f>
        <v>25.164000000000001</v>
      </c>
      <c r="Q146" s="143">
        <v>8.9219999999999994E-2</v>
      </c>
      <c r="R146" s="143">
        <f>Q146*H146</f>
        <v>3.118239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125</v>
      </c>
      <c r="AT146" s="145" t="s">
        <v>121</v>
      </c>
      <c r="AU146" s="145" t="s">
        <v>126</v>
      </c>
      <c r="AY146" s="14" t="s">
        <v>119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4" t="s">
        <v>126</v>
      </c>
      <c r="BK146" s="146">
        <f>ROUND(I146*H146,2)</f>
        <v>0</v>
      </c>
      <c r="BL146" s="14" t="s">
        <v>125</v>
      </c>
      <c r="BM146" s="145" t="s">
        <v>179</v>
      </c>
    </row>
    <row r="147" spans="1:65" s="2" customFormat="1" ht="24.2" customHeight="1">
      <c r="A147" s="26"/>
      <c r="B147" s="133"/>
      <c r="C147" s="147" t="s">
        <v>180</v>
      </c>
      <c r="D147" s="147" t="s">
        <v>145</v>
      </c>
      <c r="E147" s="148" t="s">
        <v>181</v>
      </c>
      <c r="F147" s="149" t="s">
        <v>182</v>
      </c>
      <c r="G147" s="150" t="s">
        <v>124</v>
      </c>
      <c r="H147" s="151">
        <v>35.999000000000002</v>
      </c>
      <c r="I147" s="152"/>
      <c r="J147" s="152">
        <f>ROUND(I147*H147,2)</f>
        <v>0</v>
      </c>
      <c r="K147" s="153"/>
      <c r="L147" s="154"/>
      <c r="M147" s="155" t="s">
        <v>1</v>
      </c>
      <c r="N147" s="156" t="s">
        <v>40</v>
      </c>
      <c r="O147" s="143">
        <v>0</v>
      </c>
      <c r="P147" s="143">
        <f>O147*H147</f>
        <v>0</v>
      </c>
      <c r="Q147" s="143">
        <v>0.13100000000000001</v>
      </c>
      <c r="R147" s="143">
        <f>Q147*H147</f>
        <v>4.7158690000000005</v>
      </c>
      <c r="S147" s="143">
        <v>0</v>
      </c>
      <c r="T147" s="14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149</v>
      </c>
      <c r="AT147" s="145" t="s">
        <v>145</v>
      </c>
      <c r="AU147" s="145" t="s">
        <v>126</v>
      </c>
      <c r="AY147" s="14" t="s">
        <v>119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4" t="s">
        <v>126</v>
      </c>
      <c r="BK147" s="146">
        <f>ROUND(I147*H147,2)</f>
        <v>0</v>
      </c>
      <c r="BL147" s="14" t="s">
        <v>125</v>
      </c>
      <c r="BM147" s="145" t="s">
        <v>183</v>
      </c>
    </row>
    <row r="148" spans="1:65" s="12" customFormat="1" ht="22.9" customHeight="1">
      <c r="B148" s="121"/>
      <c r="D148" s="122" t="s">
        <v>73</v>
      </c>
      <c r="E148" s="131" t="s">
        <v>144</v>
      </c>
      <c r="F148" s="131" t="s">
        <v>184</v>
      </c>
      <c r="J148" s="132">
        <f>BK148</f>
        <v>0</v>
      </c>
      <c r="L148" s="121"/>
      <c r="M148" s="125"/>
      <c r="N148" s="126"/>
      <c r="O148" s="126"/>
      <c r="P148" s="127">
        <f>SUM(P149:P160)</f>
        <v>263.50830000000002</v>
      </c>
      <c r="Q148" s="126"/>
      <c r="R148" s="127">
        <f>SUM(R149:R160)</f>
        <v>2.7455761999999995</v>
      </c>
      <c r="S148" s="126"/>
      <c r="T148" s="128">
        <f>SUM(T149:T160)</f>
        <v>0</v>
      </c>
      <c r="AR148" s="122" t="s">
        <v>79</v>
      </c>
      <c r="AT148" s="129" t="s">
        <v>73</v>
      </c>
      <c r="AU148" s="129" t="s">
        <v>79</v>
      </c>
      <c r="AY148" s="122" t="s">
        <v>119</v>
      </c>
      <c r="BK148" s="130">
        <f>SUM(BK149:BK160)</f>
        <v>0</v>
      </c>
    </row>
    <row r="149" spans="1:65" s="2" customFormat="1" ht="16.5" customHeight="1">
      <c r="A149" s="26"/>
      <c r="B149" s="133"/>
      <c r="C149" s="134" t="s">
        <v>185</v>
      </c>
      <c r="D149" s="134" t="s">
        <v>121</v>
      </c>
      <c r="E149" s="135" t="s">
        <v>186</v>
      </c>
      <c r="F149" s="136" t="s">
        <v>187</v>
      </c>
      <c r="G149" s="137" t="s">
        <v>124</v>
      </c>
      <c r="H149" s="138">
        <v>106.35</v>
      </c>
      <c r="I149" s="139"/>
      <c r="J149" s="139">
        <f t="shared" ref="J149:J160" si="10">ROUND(I149*H149,2)</f>
        <v>0</v>
      </c>
      <c r="K149" s="140"/>
      <c r="L149" s="27"/>
      <c r="M149" s="141" t="s">
        <v>1</v>
      </c>
      <c r="N149" s="142" t="s">
        <v>40</v>
      </c>
      <c r="O149" s="143">
        <v>7.3999999999999996E-2</v>
      </c>
      <c r="P149" s="143">
        <f t="shared" ref="P149:P160" si="11">O149*H149</f>
        <v>7.8698999999999995</v>
      </c>
      <c r="Q149" s="143">
        <v>2.5999999999999998E-4</v>
      </c>
      <c r="R149" s="143">
        <f t="shared" ref="R149:R160" si="12">Q149*H149</f>
        <v>2.7650999999999995E-2</v>
      </c>
      <c r="S149" s="143">
        <v>0</v>
      </c>
      <c r="T149" s="144">
        <f t="shared" ref="T149:T160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125</v>
      </c>
      <c r="AT149" s="145" t="s">
        <v>121</v>
      </c>
      <c r="AU149" s="145" t="s">
        <v>126</v>
      </c>
      <c r="AY149" s="14" t="s">
        <v>119</v>
      </c>
      <c r="BE149" s="146">
        <f t="shared" ref="BE149:BE160" si="14">IF(N149="základní",J149,0)</f>
        <v>0</v>
      </c>
      <c r="BF149" s="146">
        <f t="shared" ref="BF149:BF160" si="15">IF(N149="snížená",J149,0)</f>
        <v>0</v>
      </c>
      <c r="BG149" s="146">
        <f t="shared" ref="BG149:BG160" si="16">IF(N149="zákl. přenesená",J149,0)</f>
        <v>0</v>
      </c>
      <c r="BH149" s="146">
        <f t="shared" ref="BH149:BH160" si="17">IF(N149="sníž. přenesená",J149,0)</f>
        <v>0</v>
      </c>
      <c r="BI149" s="146">
        <f t="shared" ref="BI149:BI160" si="18">IF(N149="nulová",J149,0)</f>
        <v>0</v>
      </c>
      <c r="BJ149" s="14" t="s">
        <v>126</v>
      </c>
      <c r="BK149" s="146">
        <f t="shared" ref="BK149:BK160" si="19">ROUND(I149*H149,2)</f>
        <v>0</v>
      </c>
      <c r="BL149" s="14" t="s">
        <v>125</v>
      </c>
      <c r="BM149" s="145" t="s">
        <v>188</v>
      </c>
    </row>
    <row r="150" spans="1:65" s="2" customFormat="1" ht="44.25" customHeight="1">
      <c r="A150" s="26"/>
      <c r="B150" s="133"/>
      <c r="C150" s="134" t="s">
        <v>189</v>
      </c>
      <c r="D150" s="134" t="s">
        <v>121</v>
      </c>
      <c r="E150" s="135" t="s">
        <v>190</v>
      </c>
      <c r="F150" s="136" t="s">
        <v>191</v>
      </c>
      <c r="G150" s="137" t="s">
        <v>124</v>
      </c>
      <c r="H150" s="138">
        <v>106.35</v>
      </c>
      <c r="I150" s="139"/>
      <c r="J150" s="139">
        <f t="shared" si="10"/>
        <v>0</v>
      </c>
      <c r="K150" s="140"/>
      <c r="L150" s="27"/>
      <c r="M150" s="141" t="s">
        <v>1</v>
      </c>
      <c r="N150" s="142" t="s">
        <v>40</v>
      </c>
      <c r="O150" s="143">
        <v>1.36</v>
      </c>
      <c r="P150" s="143">
        <f t="shared" si="11"/>
        <v>144.636</v>
      </c>
      <c r="Q150" s="143">
        <v>8.6E-3</v>
      </c>
      <c r="R150" s="143">
        <f t="shared" si="12"/>
        <v>0.91460999999999992</v>
      </c>
      <c r="S150" s="143">
        <v>0</v>
      </c>
      <c r="T150" s="14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125</v>
      </c>
      <c r="AT150" s="145" t="s">
        <v>121</v>
      </c>
      <c r="AU150" s="145" t="s">
        <v>126</v>
      </c>
      <c r="AY150" s="14" t="s">
        <v>119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4" t="s">
        <v>126</v>
      </c>
      <c r="BK150" s="146">
        <f t="shared" si="19"/>
        <v>0</v>
      </c>
      <c r="BL150" s="14" t="s">
        <v>125</v>
      </c>
      <c r="BM150" s="145" t="s">
        <v>192</v>
      </c>
    </row>
    <row r="151" spans="1:65" s="2" customFormat="1" ht="16.5" customHeight="1">
      <c r="A151" s="26"/>
      <c r="B151" s="133"/>
      <c r="C151" s="147" t="s">
        <v>193</v>
      </c>
      <c r="D151" s="147" t="s">
        <v>145</v>
      </c>
      <c r="E151" s="148" t="s">
        <v>194</v>
      </c>
      <c r="F151" s="149" t="s">
        <v>195</v>
      </c>
      <c r="G151" s="150" t="s">
        <v>124</v>
      </c>
      <c r="H151" s="151">
        <v>111.66800000000001</v>
      </c>
      <c r="I151" s="152"/>
      <c r="J151" s="152">
        <f t="shared" si="10"/>
        <v>0</v>
      </c>
      <c r="K151" s="153"/>
      <c r="L151" s="154"/>
      <c r="M151" s="155" t="s">
        <v>1</v>
      </c>
      <c r="N151" s="156" t="s">
        <v>40</v>
      </c>
      <c r="O151" s="143">
        <v>0</v>
      </c>
      <c r="P151" s="143">
        <f t="shared" si="11"/>
        <v>0</v>
      </c>
      <c r="Q151" s="143">
        <v>1.4E-3</v>
      </c>
      <c r="R151" s="143">
        <f t="shared" si="12"/>
        <v>0.15633520000000001</v>
      </c>
      <c r="S151" s="143">
        <v>0</v>
      </c>
      <c r="T151" s="14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149</v>
      </c>
      <c r="AT151" s="145" t="s">
        <v>145</v>
      </c>
      <c r="AU151" s="145" t="s">
        <v>126</v>
      </c>
      <c r="AY151" s="14" t="s">
        <v>119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4" t="s">
        <v>126</v>
      </c>
      <c r="BK151" s="146">
        <f t="shared" si="19"/>
        <v>0</v>
      </c>
      <c r="BL151" s="14" t="s">
        <v>125</v>
      </c>
      <c r="BM151" s="145" t="s">
        <v>196</v>
      </c>
    </row>
    <row r="152" spans="1:65" s="2" customFormat="1" ht="16.5" customHeight="1">
      <c r="A152" s="26"/>
      <c r="B152" s="133"/>
      <c r="C152" s="134" t="s">
        <v>197</v>
      </c>
      <c r="D152" s="134" t="s">
        <v>121</v>
      </c>
      <c r="E152" s="135" t="s">
        <v>186</v>
      </c>
      <c r="F152" s="136" t="s">
        <v>187</v>
      </c>
      <c r="G152" s="137" t="s">
        <v>124</v>
      </c>
      <c r="H152" s="138">
        <v>30.7</v>
      </c>
      <c r="I152" s="139"/>
      <c r="J152" s="139">
        <f t="shared" si="10"/>
        <v>0</v>
      </c>
      <c r="K152" s="140"/>
      <c r="L152" s="27"/>
      <c r="M152" s="141" t="s">
        <v>1</v>
      </c>
      <c r="N152" s="142" t="s">
        <v>40</v>
      </c>
      <c r="O152" s="143">
        <v>7.3999999999999996E-2</v>
      </c>
      <c r="P152" s="143">
        <f t="shared" si="11"/>
        <v>2.2717999999999998</v>
      </c>
      <c r="Q152" s="143">
        <v>2.5999999999999998E-4</v>
      </c>
      <c r="R152" s="143">
        <f t="shared" si="12"/>
        <v>7.9819999999999995E-3</v>
      </c>
      <c r="S152" s="143">
        <v>0</v>
      </c>
      <c r="T152" s="14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125</v>
      </c>
      <c r="AT152" s="145" t="s">
        <v>121</v>
      </c>
      <c r="AU152" s="145" t="s">
        <v>126</v>
      </c>
      <c r="AY152" s="14" t="s">
        <v>119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4" t="s">
        <v>126</v>
      </c>
      <c r="BK152" s="146">
        <f t="shared" si="19"/>
        <v>0</v>
      </c>
      <c r="BL152" s="14" t="s">
        <v>125</v>
      </c>
      <c r="BM152" s="145" t="s">
        <v>198</v>
      </c>
    </row>
    <row r="153" spans="1:65" s="2" customFormat="1" ht="24.2" customHeight="1">
      <c r="A153" s="26"/>
      <c r="B153" s="133"/>
      <c r="C153" s="134" t="s">
        <v>199</v>
      </c>
      <c r="D153" s="134" t="s">
        <v>121</v>
      </c>
      <c r="E153" s="135" t="s">
        <v>200</v>
      </c>
      <c r="F153" s="136" t="s">
        <v>201</v>
      </c>
      <c r="G153" s="137" t="s">
        <v>124</v>
      </c>
      <c r="H153" s="138">
        <v>30.7</v>
      </c>
      <c r="I153" s="139"/>
      <c r="J153" s="139">
        <f t="shared" si="10"/>
        <v>0</v>
      </c>
      <c r="K153" s="140"/>
      <c r="L153" s="27"/>
      <c r="M153" s="141" t="s">
        <v>1</v>
      </c>
      <c r="N153" s="142" t="s">
        <v>40</v>
      </c>
      <c r="O153" s="143">
        <v>0.28000000000000003</v>
      </c>
      <c r="P153" s="143">
        <f t="shared" si="11"/>
        <v>8.5960000000000001</v>
      </c>
      <c r="Q153" s="143">
        <v>2.3630000000000002E-2</v>
      </c>
      <c r="R153" s="143">
        <f t="shared" si="12"/>
        <v>0.725441</v>
      </c>
      <c r="S153" s="143">
        <v>0</v>
      </c>
      <c r="T153" s="14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125</v>
      </c>
      <c r="AT153" s="145" t="s">
        <v>121</v>
      </c>
      <c r="AU153" s="145" t="s">
        <v>126</v>
      </c>
      <c r="AY153" s="14" t="s">
        <v>119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4" t="s">
        <v>126</v>
      </c>
      <c r="BK153" s="146">
        <f t="shared" si="19"/>
        <v>0</v>
      </c>
      <c r="BL153" s="14" t="s">
        <v>125</v>
      </c>
      <c r="BM153" s="145" t="s">
        <v>202</v>
      </c>
    </row>
    <row r="154" spans="1:65" s="2" customFormat="1" ht="24.2" customHeight="1">
      <c r="A154" s="26"/>
      <c r="B154" s="133"/>
      <c r="C154" s="134" t="s">
        <v>203</v>
      </c>
      <c r="D154" s="134" t="s">
        <v>121</v>
      </c>
      <c r="E154" s="135" t="s">
        <v>204</v>
      </c>
      <c r="F154" s="136" t="s">
        <v>205</v>
      </c>
      <c r="G154" s="137" t="s">
        <v>124</v>
      </c>
      <c r="H154" s="138">
        <v>106.35</v>
      </c>
      <c r="I154" s="139"/>
      <c r="J154" s="139">
        <f t="shared" si="10"/>
        <v>0</v>
      </c>
      <c r="K154" s="140"/>
      <c r="L154" s="27"/>
      <c r="M154" s="141" t="s">
        <v>1</v>
      </c>
      <c r="N154" s="142" t="s">
        <v>40</v>
      </c>
      <c r="O154" s="143">
        <v>7.4999999999999997E-2</v>
      </c>
      <c r="P154" s="143">
        <f t="shared" si="11"/>
        <v>7.9762499999999994</v>
      </c>
      <c r="Q154" s="143">
        <v>1.3999999999999999E-4</v>
      </c>
      <c r="R154" s="143">
        <f t="shared" si="12"/>
        <v>1.4888999999999998E-2</v>
      </c>
      <c r="S154" s="143">
        <v>0</v>
      </c>
      <c r="T154" s="14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125</v>
      </c>
      <c r="AT154" s="145" t="s">
        <v>121</v>
      </c>
      <c r="AU154" s="145" t="s">
        <v>126</v>
      </c>
      <c r="AY154" s="14" t="s">
        <v>119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4" t="s">
        <v>126</v>
      </c>
      <c r="BK154" s="146">
        <f t="shared" si="19"/>
        <v>0</v>
      </c>
      <c r="BL154" s="14" t="s">
        <v>125</v>
      </c>
      <c r="BM154" s="145" t="s">
        <v>206</v>
      </c>
    </row>
    <row r="155" spans="1:65" s="2" customFormat="1" ht="24.2" customHeight="1">
      <c r="A155" s="26"/>
      <c r="B155" s="133"/>
      <c r="C155" s="134" t="s">
        <v>7</v>
      </c>
      <c r="D155" s="134" t="s">
        <v>121</v>
      </c>
      <c r="E155" s="135" t="s">
        <v>207</v>
      </c>
      <c r="F155" s="136" t="s">
        <v>208</v>
      </c>
      <c r="G155" s="137" t="s">
        <v>124</v>
      </c>
      <c r="H155" s="138">
        <v>106.35</v>
      </c>
      <c r="I155" s="139"/>
      <c r="J155" s="139">
        <f t="shared" si="10"/>
        <v>0</v>
      </c>
      <c r="K155" s="140"/>
      <c r="L155" s="27"/>
      <c r="M155" s="141" t="s">
        <v>1</v>
      </c>
      <c r="N155" s="142" t="s">
        <v>40</v>
      </c>
      <c r="O155" s="143">
        <v>0.245</v>
      </c>
      <c r="P155" s="143">
        <f t="shared" si="11"/>
        <v>26.05575</v>
      </c>
      <c r="Q155" s="143">
        <v>3.3E-3</v>
      </c>
      <c r="R155" s="143">
        <f t="shared" si="12"/>
        <v>0.35095499999999996</v>
      </c>
      <c r="S155" s="143">
        <v>0</v>
      </c>
      <c r="T155" s="14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125</v>
      </c>
      <c r="AT155" s="145" t="s">
        <v>121</v>
      </c>
      <c r="AU155" s="145" t="s">
        <v>126</v>
      </c>
      <c r="AY155" s="14" t="s">
        <v>119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4" t="s">
        <v>126</v>
      </c>
      <c r="BK155" s="146">
        <f t="shared" si="19"/>
        <v>0</v>
      </c>
      <c r="BL155" s="14" t="s">
        <v>125</v>
      </c>
      <c r="BM155" s="145" t="s">
        <v>209</v>
      </c>
    </row>
    <row r="156" spans="1:65" s="2" customFormat="1" ht="44.25" customHeight="1">
      <c r="A156" s="26"/>
      <c r="B156" s="133"/>
      <c r="C156" s="134" t="s">
        <v>210</v>
      </c>
      <c r="D156" s="134" t="s">
        <v>121</v>
      </c>
      <c r="E156" s="135" t="s">
        <v>211</v>
      </c>
      <c r="F156" s="136" t="s">
        <v>212</v>
      </c>
      <c r="G156" s="137" t="s">
        <v>124</v>
      </c>
      <c r="H156" s="138">
        <v>45</v>
      </c>
      <c r="I156" s="139"/>
      <c r="J156" s="139">
        <f t="shared" si="10"/>
        <v>0</v>
      </c>
      <c r="K156" s="140"/>
      <c r="L156" s="27"/>
      <c r="M156" s="141" t="s">
        <v>1</v>
      </c>
      <c r="N156" s="142" t="s">
        <v>40</v>
      </c>
      <c r="O156" s="143">
        <v>1.02</v>
      </c>
      <c r="P156" s="143">
        <f t="shared" si="11"/>
        <v>45.9</v>
      </c>
      <c r="Q156" s="143">
        <v>8.3499999999999998E-3</v>
      </c>
      <c r="R156" s="143">
        <f t="shared" si="12"/>
        <v>0.37574999999999997</v>
      </c>
      <c r="S156" s="143">
        <v>0</v>
      </c>
      <c r="T156" s="14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125</v>
      </c>
      <c r="AT156" s="145" t="s">
        <v>121</v>
      </c>
      <c r="AU156" s="145" t="s">
        <v>126</v>
      </c>
      <c r="AY156" s="14" t="s">
        <v>119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4" t="s">
        <v>126</v>
      </c>
      <c r="BK156" s="146">
        <f t="shared" si="19"/>
        <v>0</v>
      </c>
      <c r="BL156" s="14" t="s">
        <v>125</v>
      </c>
      <c r="BM156" s="145" t="s">
        <v>213</v>
      </c>
    </row>
    <row r="157" spans="1:65" s="2" customFormat="1" ht="24.2" customHeight="1">
      <c r="A157" s="26"/>
      <c r="B157" s="133"/>
      <c r="C157" s="147" t="s">
        <v>214</v>
      </c>
      <c r="D157" s="147" t="s">
        <v>145</v>
      </c>
      <c r="E157" s="148" t="s">
        <v>215</v>
      </c>
      <c r="F157" s="149" t="s">
        <v>216</v>
      </c>
      <c r="G157" s="150" t="s">
        <v>138</v>
      </c>
      <c r="H157" s="151">
        <v>2.7</v>
      </c>
      <c r="I157" s="152"/>
      <c r="J157" s="152">
        <f t="shared" si="10"/>
        <v>0</v>
      </c>
      <c r="K157" s="153"/>
      <c r="L157" s="154"/>
      <c r="M157" s="155" t="s">
        <v>1</v>
      </c>
      <c r="N157" s="156" t="s">
        <v>40</v>
      </c>
      <c r="O157" s="143">
        <v>0</v>
      </c>
      <c r="P157" s="143">
        <f t="shared" si="11"/>
        <v>0</v>
      </c>
      <c r="Q157" s="143">
        <v>3.2329999999999998E-2</v>
      </c>
      <c r="R157" s="143">
        <f t="shared" si="12"/>
        <v>8.7290999999999994E-2</v>
      </c>
      <c r="S157" s="143">
        <v>0</v>
      </c>
      <c r="T157" s="14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149</v>
      </c>
      <c r="AT157" s="145" t="s">
        <v>145</v>
      </c>
      <c r="AU157" s="145" t="s">
        <v>126</v>
      </c>
      <c r="AY157" s="14" t="s">
        <v>119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4" t="s">
        <v>126</v>
      </c>
      <c r="BK157" s="146">
        <f t="shared" si="19"/>
        <v>0</v>
      </c>
      <c r="BL157" s="14" t="s">
        <v>125</v>
      </c>
      <c r="BM157" s="145" t="s">
        <v>217</v>
      </c>
    </row>
    <row r="158" spans="1:65" s="2" customFormat="1" ht="24.2" customHeight="1">
      <c r="A158" s="26"/>
      <c r="B158" s="133"/>
      <c r="C158" s="134" t="s">
        <v>218</v>
      </c>
      <c r="D158" s="134" t="s">
        <v>121</v>
      </c>
      <c r="E158" s="135" t="s">
        <v>219</v>
      </c>
      <c r="F158" s="136" t="s">
        <v>220</v>
      </c>
      <c r="G158" s="137" t="s">
        <v>124</v>
      </c>
      <c r="H158" s="138">
        <v>14.4</v>
      </c>
      <c r="I158" s="139"/>
      <c r="J158" s="139">
        <f t="shared" si="10"/>
        <v>0</v>
      </c>
      <c r="K158" s="140"/>
      <c r="L158" s="27"/>
      <c r="M158" s="141" t="s">
        <v>1</v>
      </c>
      <c r="N158" s="142" t="s">
        <v>40</v>
      </c>
      <c r="O158" s="143">
        <v>7.4999999999999997E-2</v>
      </c>
      <c r="P158" s="143">
        <f t="shared" si="11"/>
        <v>1.08</v>
      </c>
      <c r="Q158" s="143">
        <v>1.8000000000000001E-4</v>
      </c>
      <c r="R158" s="143">
        <f t="shared" si="12"/>
        <v>2.5920000000000001E-3</v>
      </c>
      <c r="S158" s="143">
        <v>0</v>
      </c>
      <c r="T158" s="14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125</v>
      </c>
      <c r="AT158" s="145" t="s">
        <v>121</v>
      </c>
      <c r="AU158" s="145" t="s">
        <v>126</v>
      </c>
      <c r="AY158" s="14" t="s">
        <v>119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4" t="s">
        <v>126</v>
      </c>
      <c r="BK158" s="146">
        <f t="shared" si="19"/>
        <v>0</v>
      </c>
      <c r="BL158" s="14" t="s">
        <v>125</v>
      </c>
      <c r="BM158" s="145" t="s">
        <v>221</v>
      </c>
    </row>
    <row r="159" spans="1:65" s="2" customFormat="1" ht="24.2" customHeight="1">
      <c r="A159" s="26"/>
      <c r="B159" s="133"/>
      <c r="C159" s="134" t="s">
        <v>222</v>
      </c>
      <c r="D159" s="134" t="s">
        <v>121</v>
      </c>
      <c r="E159" s="135" t="s">
        <v>223</v>
      </c>
      <c r="F159" s="136" t="s">
        <v>224</v>
      </c>
      <c r="G159" s="137" t="s">
        <v>124</v>
      </c>
      <c r="H159" s="138">
        <v>14.4</v>
      </c>
      <c r="I159" s="139"/>
      <c r="J159" s="139">
        <f t="shared" si="10"/>
        <v>0</v>
      </c>
      <c r="K159" s="140"/>
      <c r="L159" s="27"/>
      <c r="M159" s="141" t="s">
        <v>1</v>
      </c>
      <c r="N159" s="142" t="s">
        <v>40</v>
      </c>
      <c r="O159" s="143">
        <v>0.29399999999999998</v>
      </c>
      <c r="P159" s="143">
        <f t="shared" si="11"/>
        <v>4.2336</v>
      </c>
      <c r="Q159" s="143">
        <v>5.7000000000000002E-3</v>
      </c>
      <c r="R159" s="143">
        <f t="shared" si="12"/>
        <v>8.208E-2</v>
      </c>
      <c r="S159" s="143">
        <v>0</v>
      </c>
      <c r="T159" s="14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125</v>
      </c>
      <c r="AT159" s="145" t="s">
        <v>121</v>
      </c>
      <c r="AU159" s="145" t="s">
        <v>126</v>
      </c>
      <c r="AY159" s="14" t="s">
        <v>119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4" t="s">
        <v>126</v>
      </c>
      <c r="BK159" s="146">
        <f t="shared" si="19"/>
        <v>0</v>
      </c>
      <c r="BL159" s="14" t="s">
        <v>125</v>
      </c>
      <c r="BM159" s="145" t="s">
        <v>225</v>
      </c>
    </row>
    <row r="160" spans="1:65" s="2" customFormat="1" ht="16.5" customHeight="1">
      <c r="A160" s="26"/>
      <c r="B160" s="133"/>
      <c r="C160" s="134" t="s">
        <v>226</v>
      </c>
      <c r="D160" s="134" t="s">
        <v>121</v>
      </c>
      <c r="E160" s="135" t="s">
        <v>227</v>
      </c>
      <c r="F160" s="136" t="s">
        <v>228</v>
      </c>
      <c r="G160" s="137" t="s">
        <v>124</v>
      </c>
      <c r="H160" s="138">
        <v>106.35</v>
      </c>
      <c r="I160" s="139"/>
      <c r="J160" s="139">
        <f t="shared" si="10"/>
        <v>0</v>
      </c>
      <c r="K160" s="140"/>
      <c r="L160" s="27"/>
      <c r="M160" s="141" t="s">
        <v>1</v>
      </c>
      <c r="N160" s="142" t="s">
        <v>40</v>
      </c>
      <c r="O160" s="143">
        <v>0.14000000000000001</v>
      </c>
      <c r="P160" s="143">
        <f t="shared" si="11"/>
        <v>14.889000000000001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125</v>
      </c>
      <c r="AT160" s="145" t="s">
        <v>121</v>
      </c>
      <c r="AU160" s="145" t="s">
        <v>126</v>
      </c>
      <c r="AY160" s="14" t="s">
        <v>119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4" t="s">
        <v>126</v>
      </c>
      <c r="BK160" s="146">
        <f t="shared" si="19"/>
        <v>0</v>
      </c>
      <c r="BL160" s="14" t="s">
        <v>125</v>
      </c>
      <c r="BM160" s="145" t="s">
        <v>229</v>
      </c>
    </row>
    <row r="161" spans="1:65" s="12" customFormat="1" ht="22.9" customHeight="1">
      <c r="B161" s="121"/>
      <c r="D161" s="122" t="s">
        <v>73</v>
      </c>
      <c r="E161" s="131" t="s">
        <v>159</v>
      </c>
      <c r="F161" s="131" t="s">
        <v>230</v>
      </c>
      <c r="J161" s="132">
        <f>BK161</f>
        <v>0</v>
      </c>
      <c r="L161" s="121"/>
      <c r="M161" s="125"/>
      <c r="N161" s="126"/>
      <c r="O161" s="126"/>
      <c r="P161" s="127">
        <f>SUM(P162:P174)</f>
        <v>63.305732000000006</v>
      </c>
      <c r="Q161" s="126"/>
      <c r="R161" s="127">
        <f>SUM(R162:R174)</f>
        <v>8.9844075999999991</v>
      </c>
      <c r="S161" s="126"/>
      <c r="T161" s="128">
        <f>SUM(T162:T174)</f>
        <v>2.1326000000000001</v>
      </c>
      <c r="AR161" s="122" t="s">
        <v>79</v>
      </c>
      <c r="AT161" s="129" t="s">
        <v>73</v>
      </c>
      <c r="AU161" s="129" t="s">
        <v>79</v>
      </c>
      <c r="AY161" s="122" t="s">
        <v>119</v>
      </c>
      <c r="BK161" s="130">
        <f>SUM(BK162:BK174)</f>
        <v>0</v>
      </c>
    </row>
    <row r="162" spans="1:65" s="2" customFormat="1" ht="33" customHeight="1">
      <c r="A162" s="26"/>
      <c r="B162" s="133"/>
      <c r="C162" s="134" t="s">
        <v>231</v>
      </c>
      <c r="D162" s="134" t="s">
        <v>121</v>
      </c>
      <c r="E162" s="135" t="s">
        <v>232</v>
      </c>
      <c r="F162" s="136" t="s">
        <v>233</v>
      </c>
      <c r="G162" s="137" t="s">
        <v>134</v>
      </c>
      <c r="H162" s="138">
        <v>26</v>
      </c>
      <c r="I162" s="139"/>
      <c r="J162" s="139">
        <f t="shared" ref="J162:J174" si="20">ROUND(I162*H162,2)</f>
        <v>0</v>
      </c>
      <c r="K162" s="140"/>
      <c r="L162" s="27"/>
      <c r="M162" s="141" t="s">
        <v>1</v>
      </c>
      <c r="N162" s="142" t="s">
        <v>40</v>
      </c>
      <c r="O162" s="143">
        <v>0.23899999999999999</v>
      </c>
      <c r="P162" s="143">
        <f t="shared" ref="P162:P174" si="21">O162*H162</f>
        <v>6.2139999999999995</v>
      </c>
      <c r="Q162" s="143">
        <v>0.1295</v>
      </c>
      <c r="R162" s="143">
        <f t="shared" ref="R162:R174" si="22">Q162*H162</f>
        <v>3.367</v>
      </c>
      <c r="S162" s="143">
        <v>0</v>
      </c>
      <c r="T162" s="144">
        <f t="shared" ref="T162:T174" si="23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125</v>
      </c>
      <c r="AT162" s="145" t="s">
        <v>121</v>
      </c>
      <c r="AU162" s="145" t="s">
        <v>126</v>
      </c>
      <c r="AY162" s="14" t="s">
        <v>119</v>
      </c>
      <c r="BE162" s="146">
        <f t="shared" ref="BE162:BE174" si="24">IF(N162="základní",J162,0)</f>
        <v>0</v>
      </c>
      <c r="BF162" s="146">
        <f t="shared" ref="BF162:BF174" si="25">IF(N162="snížená",J162,0)</f>
        <v>0</v>
      </c>
      <c r="BG162" s="146">
        <f t="shared" ref="BG162:BG174" si="26">IF(N162="zákl. přenesená",J162,0)</f>
        <v>0</v>
      </c>
      <c r="BH162" s="146">
        <f t="shared" ref="BH162:BH174" si="27">IF(N162="sníž. přenesená",J162,0)</f>
        <v>0</v>
      </c>
      <c r="BI162" s="146">
        <f t="shared" ref="BI162:BI174" si="28">IF(N162="nulová",J162,0)</f>
        <v>0</v>
      </c>
      <c r="BJ162" s="14" t="s">
        <v>126</v>
      </c>
      <c r="BK162" s="146">
        <f t="shared" ref="BK162:BK174" si="29">ROUND(I162*H162,2)</f>
        <v>0</v>
      </c>
      <c r="BL162" s="14" t="s">
        <v>125</v>
      </c>
      <c r="BM162" s="145" t="s">
        <v>234</v>
      </c>
    </row>
    <row r="163" spans="1:65" s="2" customFormat="1" ht="16.5" customHeight="1">
      <c r="A163" s="26"/>
      <c r="B163" s="133"/>
      <c r="C163" s="147" t="s">
        <v>235</v>
      </c>
      <c r="D163" s="147" t="s">
        <v>145</v>
      </c>
      <c r="E163" s="148" t="s">
        <v>236</v>
      </c>
      <c r="F163" s="149" t="s">
        <v>237</v>
      </c>
      <c r="G163" s="150" t="s">
        <v>134</v>
      </c>
      <c r="H163" s="151">
        <v>26.52</v>
      </c>
      <c r="I163" s="152"/>
      <c r="J163" s="152">
        <f t="shared" si="20"/>
        <v>0</v>
      </c>
      <c r="K163" s="153"/>
      <c r="L163" s="154"/>
      <c r="M163" s="155" t="s">
        <v>1</v>
      </c>
      <c r="N163" s="156" t="s">
        <v>40</v>
      </c>
      <c r="O163" s="143">
        <v>0</v>
      </c>
      <c r="P163" s="143">
        <f t="shared" si="21"/>
        <v>0</v>
      </c>
      <c r="Q163" s="143">
        <v>4.5999999999999999E-2</v>
      </c>
      <c r="R163" s="143">
        <f t="shared" si="22"/>
        <v>1.2199199999999999</v>
      </c>
      <c r="S163" s="143">
        <v>0</v>
      </c>
      <c r="T163" s="14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149</v>
      </c>
      <c r="AT163" s="145" t="s">
        <v>145</v>
      </c>
      <c r="AU163" s="145" t="s">
        <v>126</v>
      </c>
      <c r="AY163" s="14" t="s">
        <v>119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4" t="s">
        <v>126</v>
      </c>
      <c r="BK163" s="146">
        <f t="shared" si="29"/>
        <v>0</v>
      </c>
      <c r="BL163" s="14" t="s">
        <v>125</v>
      </c>
      <c r="BM163" s="145" t="s">
        <v>238</v>
      </c>
    </row>
    <row r="164" spans="1:65" s="2" customFormat="1" ht="24.2" customHeight="1">
      <c r="A164" s="26"/>
      <c r="B164" s="133"/>
      <c r="C164" s="134" t="s">
        <v>239</v>
      </c>
      <c r="D164" s="134" t="s">
        <v>121</v>
      </c>
      <c r="E164" s="135" t="s">
        <v>240</v>
      </c>
      <c r="F164" s="136" t="s">
        <v>241</v>
      </c>
      <c r="G164" s="137" t="s">
        <v>138</v>
      </c>
      <c r="H164" s="138">
        <v>1.74</v>
      </c>
      <c r="I164" s="139"/>
      <c r="J164" s="139">
        <f t="shared" si="20"/>
        <v>0</v>
      </c>
      <c r="K164" s="140"/>
      <c r="L164" s="27"/>
      <c r="M164" s="141" t="s">
        <v>1</v>
      </c>
      <c r="N164" s="142" t="s">
        <v>40</v>
      </c>
      <c r="O164" s="143">
        <v>1.4419999999999999</v>
      </c>
      <c r="P164" s="143">
        <f t="shared" si="21"/>
        <v>2.50908</v>
      </c>
      <c r="Q164" s="143">
        <v>2.2563399999999998</v>
      </c>
      <c r="R164" s="143">
        <f t="shared" si="22"/>
        <v>3.9260315999999995</v>
      </c>
      <c r="S164" s="143">
        <v>0</v>
      </c>
      <c r="T164" s="14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125</v>
      </c>
      <c r="AT164" s="145" t="s">
        <v>121</v>
      </c>
      <c r="AU164" s="145" t="s">
        <v>126</v>
      </c>
      <c r="AY164" s="14" t="s">
        <v>119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4" t="s">
        <v>126</v>
      </c>
      <c r="BK164" s="146">
        <f t="shared" si="29"/>
        <v>0</v>
      </c>
      <c r="BL164" s="14" t="s">
        <v>125</v>
      </c>
      <c r="BM164" s="145" t="s">
        <v>242</v>
      </c>
    </row>
    <row r="165" spans="1:65" s="2" customFormat="1" ht="24.2" customHeight="1">
      <c r="A165" s="26"/>
      <c r="B165" s="133"/>
      <c r="C165" s="134" t="s">
        <v>243</v>
      </c>
      <c r="D165" s="134" t="s">
        <v>121</v>
      </c>
      <c r="E165" s="135" t="s">
        <v>244</v>
      </c>
      <c r="F165" s="136" t="s">
        <v>245</v>
      </c>
      <c r="G165" s="137" t="s">
        <v>134</v>
      </c>
      <c r="H165" s="138">
        <v>3.6</v>
      </c>
      <c r="I165" s="139"/>
      <c r="J165" s="139">
        <f t="shared" si="20"/>
        <v>0</v>
      </c>
      <c r="K165" s="140"/>
      <c r="L165" s="27"/>
      <c r="M165" s="141" t="s">
        <v>1</v>
      </c>
      <c r="N165" s="142" t="s">
        <v>40</v>
      </c>
      <c r="O165" s="143">
        <v>0.186</v>
      </c>
      <c r="P165" s="143">
        <f t="shared" si="21"/>
        <v>0.66959999999999997</v>
      </c>
      <c r="Q165" s="143">
        <v>0.13095999999999999</v>
      </c>
      <c r="R165" s="143">
        <f t="shared" si="22"/>
        <v>0.47145599999999999</v>
      </c>
      <c r="S165" s="143">
        <v>0</v>
      </c>
      <c r="T165" s="14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125</v>
      </c>
      <c r="AT165" s="145" t="s">
        <v>121</v>
      </c>
      <c r="AU165" s="145" t="s">
        <v>126</v>
      </c>
      <c r="AY165" s="14" t="s">
        <v>119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4" t="s">
        <v>126</v>
      </c>
      <c r="BK165" s="146">
        <f t="shared" si="29"/>
        <v>0</v>
      </c>
      <c r="BL165" s="14" t="s">
        <v>125</v>
      </c>
      <c r="BM165" s="145" t="s">
        <v>246</v>
      </c>
    </row>
    <row r="166" spans="1:65" s="2" customFormat="1" ht="33" customHeight="1">
      <c r="A166" s="26"/>
      <c r="B166" s="133"/>
      <c r="C166" s="134" t="s">
        <v>247</v>
      </c>
      <c r="D166" s="134" t="s">
        <v>121</v>
      </c>
      <c r="E166" s="135" t="s">
        <v>248</v>
      </c>
      <c r="F166" s="136" t="s">
        <v>249</v>
      </c>
      <c r="G166" s="137" t="s">
        <v>124</v>
      </c>
      <c r="H166" s="138">
        <v>119.1</v>
      </c>
      <c r="I166" s="139"/>
      <c r="J166" s="139">
        <f t="shared" si="20"/>
        <v>0</v>
      </c>
      <c r="K166" s="140"/>
      <c r="L166" s="27"/>
      <c r="M166" s="141" t="s">
        <v>1</v>
      </c>
      <c r="N166" s="142" t="s">
        <v>40</v>
      </c>
      <c r="O166" s="143">
        <v>0.125</v>
      </c>
      <c r="P166" s="143">
        <f t="shared" si="21"/>
        <v>14.887499999999999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125</v>
      </c>
      <c r="AT166" s="145" t="s">
        <v>121</v>
      </c>
      <c r="AU166" s="145" t="s">
        <v>126</v>
      </c>
      <c r="AY166" s="14" t="s">
        <v>119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4" t="s">
        <v>126</v>
      </c>
      <c r="BK166" s="146">
        <f t="shared" si="29"/>
        <v>0</v>
      </c>
      <c r="BL166" s="14" t="s">
        <v>125</v>
      </c>
      <c r="BM166" s="145" t="s">
        <v>250</v>
      </c>
    </row>
    <row r="167" spans="1:65" s="2" customFormat="1" ht="37.9" customHeight="1">
      <c r="A167" s="26"/>
      <c r="B167" s="133"/>
      <c r="C167" s="134" t="s">
        <v>251</v>
      </c>
      <c r="D167" s="134" t="s">
        <v>121</v>
      </c>
      <c r="E167" s="135" t="s">
        <v>252</v>
      </c>
      <c r="F167" s="136" t="s">
        <v>253</v>
      </c>
      <c r="G167" s="137" t="s">
        <v>124</v>
      </c>
      <c r="H167" s="138">
        <v>3573</v>
      </c>
      <c r="I167" s="139"/>
      <c r="J167" s="139">
        <f t="shared" si="20"/>
        <v>0</v>
      </c>
      <c r="K167" s="140"/>
      <c r="L167" s="27"/>
      <c r="M167" s="141" t="s">
        <v>1</v>
      </c>
      <c r="N167" s="142" t="s">
        <v>40</v>
      </c>
      <c r="O167" s="143">
        <v>0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125</v>
      </c>
      <c r="AT167" s="145" t="s">
        <v>121</v>
      </c>
      <c r="AU167" s="145" t="s">
        <v>126</v>
      </c>
      <c r="AY167" s="14" t="s">
        <v>119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4" t="s">
        <v>126</v>
      </c>
      <c r="BK167" s="146">
        <f t="shared" si="29"/>
        <v>0</v>
      </c>
      <c r="BL167" s="14" t="s">
        <v>125</v>
      </c>
      <c r="BM167" s="145" t="s">
        <v>254</v>
      </c>
    </row>
    <row r="168" spans="1:65" s="2" customFormat="1" ht="33" customHeight="1">
      <c r="A168" s="26"/>
      <c r="B168" s="133"/>
      <c r="C168" s="134" t="s">
        <v>255</v>
      </c>
      <c r="D168" s="134" t="s">
        <v>121</v>
      </c>
      <c r="E168" s="135" t="s">
        <v>256</v>
      </c>
      <c r="F168" s="136" t="s">
        <v>257</v>
      </c>
      <c r="G168" s="137" t="s">
        <v>124</v>
      </c>
      <c r="H168" s="138">
        <v>119.1</v>
      </c>
      <c r="I168" s="139"/>
      <c r="J168" s="139">
        <f t="shared" si="20"/>
        <v>0</v>
      </c>
      <c r="K168" s="140"/>
      <c r="L168" s="27"/>
      <c r="M168" s="141" t="s">
        <v>1</v>
      </c>
      <c r="N168" s="142" t="s">
        <v>40</v>
      </c>
      <c r="O168" s="143">
        <v>8.6999999999999994E-2</v>
      </c>
      <c r="P168" s="143">
        <f t="shared" si="21"/>
        <v>10.361699999999999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125</v>
      </c>
      <c r="AT168" s="145" t="s">
        <v>121</v>
      </c>
      <c r="AU168" s="145" t="s">
        <v>126</v>
      </c>
      <c r="AY168" s="14" t="s">
        <v>119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4" t="s">
        <v>126</v>
      </c>
      <c r="BK168" s="146">
        <f t="shared" si="29"/>
        <v>0</v>
      </c>
      <c r="BL168" s="14" t="s">
        <v>125</v>
      </c>
      <c r="BM168" s="145" t="s">
        <v>258</v>
      </c>
    </row>
    <row r="169" spans="1:65" s="2" customFormat="1" ht="16.5" customHeight="1">
      <c r="A169" s="26"/>
      <c r="B169" s="133"/>
      <c r="C169" s="134" t="s">
        <v>259</v>
      </c>
      <c r="D169" s="134" t="s">
        <v>121</v>
      </c>
      <c r="E169" s="135" t="s">
        <v>260</v>
      </c>
      <c r="F169" s="136" t="s">
        <v>261</v>
      </c>
      <c r="G169" s="137" t="s">
        <v>124</v>
      </c>
      <c r="H169" s="138">
        <v>119.1</v>
      </c>
      <c r="I169" s="139"/>
      <c r="J169" s="139">
        <f t="shared" si="20"/>
        <v>0</v>
      </c>
      <c r="K169" s="140"/>
      <c r="L169" s="27"/>
      <c r="M169" s="141" t="s">
        <v>1</v>
      </c>
      <c r="N169" s="142" t="s">
        <v>40</v>
      </c>
      <c r="O169" s="143">
        <v>4.9000000000000002E-2</v>
      </c>
      <c r="P169" s="143">
        <f t="shared" si="21"/>
        <v>5.8358999999999996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5" t="s">
        <v>125</v>
      </c>
      <c r="AT169" s="145" t="s">
        <v>121</v>
      </c>
      <c r="AU169" s="145" t="s">
        <v>126</v>
      </c>
      <c r="AY169" s="14" t="s">
        <v>119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4" t="s">
        <v>126</v>
      </c>
      <c r="BK169" s="146">
        <f t="shared" si="29"/>
        <v>0</v>
      </c>
      <c r="BL169" s="14" t="s">
        <v>125</v>
      </c>
      <c r="BM169" s="145" t="s">
        <v>262</v>
      </c>
    </row>
    <row r="170" spans="1:65" s="2" customFormat="1" ht="16.5" customHeight="1">
      <c r="A170" s="26"/>
      <c r="B170" s="133"/>
      <c r="C170" s="134" t="s">
        <v>263</v>
      </c>
      <c r="D170" s="134" t="s">
        <v>121</v>
      </c>
      <c r="E170" s="135" t="s">
        <v>264</v>
      </c>
      <c r="F170" s="136" t="s">
        <v>265</v>
      </c>
      <c r="G170" s="137" t="s">
        <v>124</v>
      </c>
      <c r="H170" s="138">
        <v>3573</v>
      </c>
      <c r="I170" s="139"/>
      <c r="J170" s="139">
        <f t="shared" si="20"/>
        <v>0</v>
      </c>
      <c r="K170" s="140"/>
      <c r="L170" s="27"/>
      <c r="M170" s="141" t="s">
        <v>1</v>
      </c>
      <c r="N170" s="142" t="s">
        <v>40</v>
      </c>
      <c r="O170" s="143">
        <v>0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125</v>
      </c>
      <c r="AT170" s="145" t="s">
        <v>121</v>
      </c>
      <c r="AU170" s="145" t="s">
        <v>126</v>
      </c>
      <c r="AY170" s="14" t="s">
        <v>119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4" t="s">
        <v>126</v>
      </c>
      <c r="BK170" s="146">
        <f t="shared" si="29"/>
        <v>0</v>
      </c>
      <c r="BL170" s="14" t="s">
        <v>125</v>
      </c>
      <c r="BM170" s="145" t="s">
        <v>266</v>
      </c>
    </row>
    <row r="171" spans="1:65" s="2" customFormat="1" ht="21.75" customHeight="1">
      <c r="A171" s="26"/>
      <c r="B171" s="133"/>
      <c r="C171" s="134" t="s">
        <v>267</v>
      </c>
      <c r="D171" s="134" t="s">
        <v>121</v>
      </c>
      <c r="E171" s="135" t="s">
        <v>268</v>
      </c>
      <c r="F171" s="136" t="s">
        <v>269</v>
      </c>
      <c r="G171" s="137" t="s">
        <v>124</v>
      </c>
      <c r="H171" s="138">
        <v>119.1</v>
      </c>
      <c r="I171" s="139"/>
      <c r="J171" s="139">
        <f t="shared" si="20"/>
        <v>0</v>
      </c>
      <c r="K171" s="140"/>
      <c r="L171" s="27"/>
      <c r="M171" s="141" t="s">
        <v>1</v>
      </c>
      <c r="N171" s="142" t="s">
        <v>40</v>
      </c>
      <c r="O171" s="143">
        <v>3.3000000000000002E-2</v>
      </c>
      <c r="P171" s="143">
        <f t="shared" si="21"/>
        <v>3.9302999999999999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125</v>
      </c>
      <c r="AT171" s="145" t="s">
        <v>121</v>
      </c>
      <c r="AU171" s="145" t="s">
        <v>126</v>
      </c>
      <c r="AY171" s="14" t="s">
        <v>119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4" t="s">
        <v>126</v>
      </c>
      <c r="BK171" s="146">
        <f t="shared" si="29"/>
        <v>0</v>
      </c>
      <c r="BL171" s="14" t="s">
        <v>125</v>
      </c>
      <c r="BM171" s="145" t="s">
        <v>270</v>
      </c>
    </row>
    <row r="172" spans="1:65" s="2" customFormat="1" ht="16.5" customHeight="1">
      <c r="A172" s="26"/>
      <c r="B172" s="133"/>
      <c r="C172" s="134" t="s">
        <v>271</v>
      </c>
      <c r="D172" s="134" t="s">
        <v>121</v>
      </c>
      <c r="E172" s="135" t="s">
        <v>272</v>
      </c>
      <c r="F172" s="136" t="s">
        <v>273</v>
      </c>
      <c r="G172" s="137" t="s">
        <v>138</v>
      </c>
      <c r="H172" s="138">
        <v>0.85699999999999998</v>
      </c>
      <c r="I172" s="139"/>
      <c r="J172" s="139">
        <f t="shared" si="20"/>
        <v>0</v>
      </c>
      <c r="K172" s="140"/>
      <c r="L172" s="27"/>
      <c r="M172" s="141" t="s">
        <v>1</v>
      </c>
      <c r="N172" s="142" t="s">
        <v>40</v>
      </c>
      <c r="O172" s="143">
        <v>6.4359999999999999</v>
      </c>
      <c r="P172" s="143">
        <f t="shared" si="21"/>
        <v>5.5156520000000002</v>
      </c>
      <c r="Q172" s="143">
        <v>0</v>
      </c>
      <c r="R172" s="143">
        <f t="shared" si="22"/>
        <v>0</v>
      </c>
      <c r="S172" s="143">
        <v>2</v>
      </c>
      <c r="T172" s="144">
        <f t="shared" si="23"/>
        <v>1.714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125</v>
      </c>
      <c r="AT172" s="145" t="s">
        <v>121</v>
      </c>
      <c r="AU172" s="145" t="s">
        <v>126</v>
      </c>
      <c r="AY172" s="14" t="s">
        <v>119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4" t="s">
        <v>126</v>
      </c>
      <c r="BK172" s="146">
        <f t="shared" si="29"/>
        <v>0</v>
      </c>
      <c r="BL172" s="14" t="s">
        <v>125</v>
      </c>
      <c r="BM172" s="145" t="s">
        <v>274</v>
      </c>
    </row>
    <row r="173" spans="1:65" s="2" customFormat="1" ht="37.9" customHeight="1">
      <c r="A173" s="26"/>
      <c r="B173" s="133"/>
      <c r="C173" s="134" t="s">
        <v>275</v>
      </c>
      <c r="D173" s="134" t="s">
        <v>121</v>
      </c>
      <c r="E173" s="135" t="s">
        <v>276</v>
      </c>
      <c r="F173" s="136" t="s">
        <v>277</v>
      </c>
      <c r="G173" s="137" t="s">
        <v>124</v>
      </c>
      <c r="H173" s="138">
        <v>9.1</v>
      </c>
      <c r="I173" s="139"/>
      <c r="J173" s="139">
        <f t="shared" si="20"/>
        <v>0</v>
      </c>
      <c r="K173" s="140"/>
      <c r="L173" s="27"/>
      <c r="M173" s="141" t="s">
        <v>1</v>
      </c>
      <c r="N173" s="142" t="s">
        <v>40</v>
      </c>
      <c r="O173" s="143">
        <v>0.26</v>
      </c>
      <c r="P173" s="143">
        <f t="shared" si="21"/>
        <v>2.3660000000000001</v>
      </c>
      <c r="Q173" s="143">
        <v>0</v>
      </c>
      <c r="R173" s="143">
        <f t="shared" si="22"/>
        <v>0</v>
      </c>
      <c r="S173" s="143">
        <v>4.5999999999999999E-2</v>
      </c>
      <c r="T173" s="144">
        <f t="shared" si="23"/>
        <v>0.41859999999999997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125</v>
      </c>
      <c r="AT173" s="145" t="s">
        <v>121</v>
      </c>
      <c r="AU173" s="145" t="s">
        <v>126</v>
      </c>
      <c r="AY173" s="14" t="s">
        <v>119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4" t="s">
        <v>126</v>
      </c>
      <c r="BK173" s="146">
        <f t="shared" si="29"/>
        <v>0</v>
      </c>
      <c r="BL173" s="14" t="s">
        <v>125</v>
      </c>
      <c r="BM173" s="145" t="s">
        <v>278</v>
      </c>
    </row>
    <row r="174" spans="1:65" s="2" customFormat="1" ht="24.2" customHeight="1">
      <c r="A174" s="26"/>
      <c r="B174" s="133"/>
      <c r="C174" s="134" t="s">
        <v>279</v>
      </c>
      <c r="D174" s="134" t="s">
        <v>121</v>
      </c>
      <c r="E174" s="135" t="s">
        <v>280</v>
      </c>
      <c r="F174" s="136" t="s">
        <v>281</v>
      </c>
      <c r="G174" s="137" t="s">
        <v>124</v>
      </c>
      <c r="H174" s="138">
        <v>21.6</v>
      </c>
      <c r="I174" s="139"/>
      <c r="J174" s="139">
        <f t="shared" si="20"/>
        <v>0</v>
      </c>
      <c r="K174" s="140"/>
      <c r="L174" s="27"/>
      <c r="M174" s="141" t="s">
        <v>1</v>
      </c>
      <c r="N174" s="142" t="s">
        <v>40</v>
      </c>
      <c r="O174" s="143">
        <v>0.51</v>
      </c>
      <c r="P174" s="143">
        <f t="shared" si="21"/>
        <v>11.016000000000002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125</v>
      </c>
      <c r="AT174" s="145" t="s">
        <v>121</v>
      </c>
      <c r="AU174" s="145" t="s">
        <v>126</v>
      </c>
      <c r="AY174" s="14" t="s">
        <v>119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4" t="s">
        <v>126</v>
      </c>
      <c r="BK174" s="146">
        <f t="shared" si="29"/>
        <v>0</v>
      </c>
      <c r="BL174" s="14" t="s">
        <v>125</v>
      </c>
      <c r="BM174" s="145" t="s">
        <v>282</v>
      </c>
    </row>
    <row r="175" spans="1:65" s="12" customFormat="1" ht="22.9" customHeight="1">
      <c r="B175" s="121"/>
      <c r="D175" s="122" t="s">
        <v>73</v>
      </c>
      <c r="E175" s="131" t="s">
        <v>283</v>
      </c>
      <c r="F175" s="131" t="s">
        <v>284</v>
      </c>
      <c r="J175" s="132">
        <f>BK175</f>
        <v>0</v>
      </c>
      <c r="L175" s="121"/>
      <c r="M175" s="125"/>
      <c r="N175" s="126"/>
      <c r="O175" s="126"/>
      <c r="P175" s="127">
        <f>SUM(P176:P180)</f>
        <v>35.631512999999998</v>
      </c>
      <c r="Q175" s="126"/>
      <c r="R175" s="127">
        <f>SUM(R176:R180)</f>
        <v>0</v>
      </c>
      <c r="S175" s="126"/>
      <c r="T175" s="128">
        <f>SUM(T176:T180)</f>
        <v>0</v>
      </c>
      <c r="AR175" s="122" t="s">
        <v>79</v>
      </c>
      <c r="AT175" s="129" t="s">
        <v>73</v>
      </c>
      <c r="AU175" s="129" t="s">
        <v>79</v>
      </c>
      <c r="AY175" s="122" t="s">
        <v>119</v>
      </c>
      <c r="BK175" s="130">
        <f>SUM(BK176:BK180)</f>
        <v>0</v>
      </c>
    </row>
    <row r="176" spans="1:65" s="2" customFormat="1" ht="24.2" customHeight="1">
      <c r="A176" s="26"/>
      <c r="B176" s="133"/>
      <c r="C176" s="134" t="s">
        <v>285</v>
      </c>
      <c r="D176" s="134" t="s">
        <v>121</v>
      </c>
      <c r="E176" s="135" t="s">
        <v>286</v>
      </c>
      <c r="F176" s="136" t="s">
        <v>287</v>
      </c>
      <c r="G176" s="137" t="s">
        <v>148</v>
      </c>
      <c r="H176" s="138">
        <v>19.917000000000002</v>
      </c>
      <c r="I176" s="139"/>
      <c r="J176" s="139">
        <f>ROUND(I176*H176,2)</f>
        <v>0</v>
      </c>
      <c r="K176" s="140"/>
      <c r="L176" s="27"/>
      <c r="M176" s="141" t="s">
        <v>1</v>
      </c>
      <c r="N176" s="142" t="s">
        <v>40</v>
      </c>
      <c r="O176" s="143">
        <v>0.376</v>
      </c>
      <c r="P176" s="143">
        <f>O176*H176</f>
        <v>7.488792000000001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125</v>
      </c>
      <c r="AT176" s="145" t="s">
        <v>121</v>
      </c>
      <c r="AU176" s="145" t="s">
        <v>126</v>
      </c>
      <c r="AY176" s="14" t="s">
        <v>119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4" t="s">
        <v>126</v>
      </c>
      <c r="BK176" s="146">
        <f>ROUND(I176*H176,2)</f>
        <v>0</v>
      </c>
      <c r="BL176" s="14" t="s">
        <v>125</v>
      </c>
      <c r="BM176" s="145" t="s">
        <v>288</v>
      </c>
    </row>
    <row r="177" spans="1:65" s="2" customFormat="1" ht="24.2" customHeight="1">
      <c r="A177" s="26"/>
      <c r="B177" s="133"/>
      <c r="C177" s="134" t="s">
        <v>289</v>
      </c>
      <c r="D177" s="134" t="s">
        <v>121</v>
      </c>
      <c r="E177" s="135" t="s">
        <v>290</v>
      </c>
      <c r="F177" s="136" t="s">
        <v>291</v>
      </c>
      <c r="G177" s="137" t="s">
        <v>148</v>
      </c>
      <c r="H177" s="138">
        <v>19.917000000000002</v>
      </c>
      <c r="I177" s="139"/>
      <c r="J177" s="139">
        <f>ROUND(I177*H177,2)</f>
        <v>0</v>
      </c>
      <c r="K177" s="140"/>
      <c r="L177" s="27"/>
      <c r="M177" s="141" t="s">
        <v>1</v>
      </c>
      <c r="N177" s="142" t="s">
        <v>40</v>
      </c>
      <c r="O177" s="143">
        <v>1.1679999999999999</v>
      </c>
      <c r="P177" s="143">
        <f>O177*H177</f>
        <v>23.263055999999999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125</v>
      </c>
      <c r="AT177" s="145" t="s">
        <v>121</v>
      </c>
      <c r="AU177" s="145" t="s">
        <v>126</v>
      </c>
      <c r="AY177" s="14" t="s">
        <v>119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4" t="s">
        <v>126</v>
      </c>
      <c r="BK177" s="146">
        <f>ROUND(I177*H177,2)</f>
        <v>0</v>
      </c>
      <c r="BL177" s="14" t="s">
        <v>125</v>
      </c>
      <c r="BM177" s="145" t="s">
        <v>292</v>
      </c>
    </row>
    <row r="178" spans="1:65" s="2" customFormat="1" ht="24.2" customHeight="1">
      <c r="A178" s="26"/>
      <c r="B178" s="133"/>
      <c r="C178" s="134" t="s">
        <v>293</v>
      </c>
      <c r="D178" s="134" t="s">
        <v>121</v>
      </c>
      <c r="E178" s="135" t="s">
        <v>294</v>
      </c>
      <c r="F178" s="136" t="s">
        <v>295</v>
      </c>
      <c r="G178" s="137" t="s">
        <v>148</v>
      </c>
      <c r="H178" s="138">
        <v>19.917000000000002</v>
      </c>
      <c r="I178" s="139"/>
      <c r="J178" s="139">
        <f>ROUND(I178*H178,2)</f>
        <v>0</v>
      </c>
      <c r="K178" s="140"/>
      <c r="L178" s="27"/>
      <c r="M178" s="141" t="s">
        <v>1</v>
      </c>
      <c r="N178" s="142" t="s">
        <v>40</v>
      </c>
      <c r="O178" s="143">
        <v>0.125</v>
      </c>
      <c r="P178" s="143">
        <f>O178*H178</f>
        <v>2.4896250000000002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125</v>
      </c>
      <c r="AT178" s="145" t="s">
        <v>121</v>
      </c>
      <c r="AU178" s="145" t="s">
        <v>126</v>
      </c>
      <c r="AY178" s="14" t="s">
        <v>119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4" t="s">
        <v>126</v>
      </c>
      <c r="BK178" s="146">
        <f>ROUND(I178*H178,2)</f>
        <v>0</v>
      </c>
      <c r="BL178" s="14" t="s">
        <v>125</v>
      </c>
      <c r="BM178" s="145" t="s">
        <v>296</v>
      </c>
    </row>
    <row r="179" spans="1:65" s="2" customFormat="1" ht="24.2" customHeight="1">
      <c r="A179" s="26"/>
      <c r="B179" s="133"/>
      <c r="C179" s="134" t="s">
        <v>297</v>
      </c>
      <c r="D179" s="134" t="s">
        <v>121</v>
      </c>
      <c r="E179" s="135" t="s">
        <v>298</v>
      </c>
      <c r="F179" s="136" t="s">
        <v>299</v>
      </c>
      <c r="G179" s="137" t="s">
        <v>148</v>
      </c>
      <c r="H179" s="138">
        <v>398.34</v>
      </c>
      <c r="I179" s="139"/>
      <c r="J179" s="139">
        <f>ROUND(I179*H179,2)</f>
        <v>0</v>
      </c>
      <c r="K179" s="140"/>
      <c r="L179" s="27"/>
      <c r="M179" s="141" t="s">
        <v>1</v>
      </c>
      <c r="N179" s="142" t="s">
        <v>40</v>
      </c>
      <c r="O179" s="143">
        <v>6.0000000000000001E-3</v>
      </c>
      <c r="P179" s="143">
        <f>O179*H179</f>
        <v>2.3900399999999999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125</v>
      </c>
      <c r="AT179" s="145" t="s">
        <v>121</v>
      </c>
      <c r="AU179" s="145" t="s">
        <v>126</v>
      </c>
      <c r="AY179" s="14" t="s">
        <v>119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4" t="s">
        <v>126</v>
      </c>
      <c r="BK179" s="146">
        <f>ROUND(I179*H179,2)</f>
        <v>0</v>
      </c>
      <c r="BL179" s="14" t="s">
        <v>125</v>
      </c>
      <c r="BM179" s="145" t="s">
        <v>300</v>
      </c>
    </row>
    <row r="180" spans="1:65" s="2" customFormat="1" ht="33" customHeight="1">
      <c r="A180" s="26"/>
      <c r="B180" s="133"/>
      <c r="C180" s="134" t="s">
        <v>301</v>
      </c>
      <c r="D180" s="134" t="s">
        <v>121</v>
      </c>
      <c r="E180" s="135" t="s">
        <v>302</v>
      </c>
      <c r="F180" s="136" t="s">
        <v>303</v>
      </c>
      <c r="G180" s="137" t="s">
        <v>148</v>
      </c>
      <c r="H180" s="138">
        <v>19.917000000000002</v>
      </c>
      <c r="I180" s="139"/>
      <c r="J180" s="139">
        <f>ROUND(I180*H180,2)</f>
        <v>0</v>
      </c>
      <c r="K180" s="140"/>
      <c r="L180" s="27"/>
      <c r="M180" s="141" t="s">
        <v>1</v>
      </c>
      <c r="N180" s="142" t="s">
        <v>40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125</v>
      </c>
      <c r="AT180" s="145" t="s">
        <v>121</v>
      </c>
      <c r="AU180" s="145" t="s">
        <v>126</v>
      </c>
      <c r="AY180" s="14" t="s">
        <v>119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4" t="s">
        <v>126</v>
      </c>
      <c r="BK180" s="146">
        <f>ROUND(I180*H180,2)</f>
        <v>0</v>
      </c>
      <c r="BL180" s="14" t="s">
        <v>125</v>
      </c>
      <c r="BM180" s="145" t="s">
        <v>304</v>
      </c>
    </row>
    <row r="181" spans="1:65" s="12" customFormat="1" ht="22.9" customHeight="1">
      <c r="B181" s="121"/>
      <c r="D181" s="122" t="s">
        <v>73</v>
      </c>
      <c r="E181" s="131" t="s">
        <v>305</v>
      </c>
      <c r="F181" s="131" t="s">
        <v>306</v>
      </c>
      <c r="J181" s="132">
        <f>BK181</f>
        <v>0</v>
      </c>
      <c r="L181" s="121"/>
      <c r="M181" s="125"/>
      <c r="N181" s="126"/>
      <c r="O181" s="126"/>
      <c r="P181" s="127">
        <f>P182</f>
        <v>38.491751999999998</v>
      </c>
      <c r="Q181" s="126"/>
      <c r="R181" s="127">
        <f>R182</f>
        <v>0</v>
      </c>
      <c r="S181" s="126"/>
      <c r="T181" s="128">
        <f>T182</f>
        <v>0</v>
      </c>
      <c r="AR181" s="122" t="s">
        <v>79</v>
      </c>
      <c r="AT181" s="129" t="s">
        <v>73</v>
      </c>
      <c r="AU181" s="129" t="s">
        <v>79</v>
      </c>
      <c r="AY181" s="122" t="s">
        <v>119</v>
      </c>
      <c r="BK181" s="130">
        <f>BK182</f>
        <v>0</v>
      </c>
    </row>
    <row r="182" spans="1:65" s="2" customFormat="1" ht="16.5" customHeight="1">
      <c r="A182" s="26"/>
      <c r="B182" s="133"/>
      <c r="C182" s="134" t="s">
        <v>307</v>
      </c>
      <c r="D182" s="134" t="s">
        <v>121</v>
      </c>
      <c r="E182" s="135" t="s">
        <v>308</v>
      </c>
      <c r="F182" s="136" t="s">
        <v>309</v>
      </c>
      <c r="G182" s="137" t="s">
        <v>148</v>
      </c>
      <c r="H182" s="138">
        <v>44.966999999999999</v>
      </c>
      <c r="I182" s="139"/>
      <c r="J182" s="139">
        <f>ROUND(I182*H182,2)</f>
        <v>0</v>
      </c>
      <c r="K182" s="140"/>
      <c r="L182" s="27"/>
      <c r="M182" s="141" t="s">
        <v>1</v>
      </c>
      <c r="N182" s="142" t="s">
        <v>40</v>
      </c>
      <c r="O182" s="143">
        <v>0.85599999999999998</v>
      </c>
      <c r="P182" s="143">
        <f>O182*H182</f>
        <v>38.491751999999998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125</v>
      </c>
      <c r="AT182" s="145" t="s">
        <v>121</v>
      </c>
      <c r="AU182" s="145" t="s">
        <v>126</v>
      </c>
      <c r="AY182" s="14" t="s">
        <v>119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4" t="s">
        <v>126</v>
      </c>
      <c r="BK182" s="146">
        <f>ROUND(I182*H182,2)</f>
        <v>0</v>
      </c>
      <c r="BL182" s="14" t="s">
        <v>125</v>
      </c>
      <c r="BM182" s="145" t="s">
        <v>310</v>
      </c>
    </row>
    <row r="183" spans="1:65" s="12" customFormat="1" ht="25.9" customHeight="1">
      <c r="B183" s="121"/>
      <c r="D183" s="122" t="s">
        <v>73</v>
      </c>
      <c r="E183" s="123" t="s">
        <v>311</v>
      </c>
      <c r="F183" s="123" t="s">
        <v>312</v>
      </c>
      <c r="J183" s="124">
        <f>BK183</f>
        <v>0</v>
      </c>
      <c r="L183" s="121"/>
      <c r="M183" s="125"/>
      <c r="N183" s="126"/>
      <c r="O183" s="126"/>
      <c r="P183" s="127">
        <f>P184+P192+P199</f>
        <v>67.917639999999992</v>
      </c>
      <c r="Q183" s="126"/>
      <c r="R183" s="127">
        <f>R184+R192+R199</f>
        <v>0.2583858</v>
      </c>
      <c r="S183" s="126"/>
      <c r="T183" s="128">
        <f>T184+T192+T199</f>
        <v>0.55837300000000001</v>
      </c>
      <c r="AR183" s="122" t="s">
        <v>126</v>
      </c>
      <c r="AT183" s="129" t="s">
        <v>73</v>
      </c>
      <c r="AU183" s="129" t="s">
        <v>74</v>
      </c>
      <c r="AY183" s="122" t="s">
        <v>119</v>
      </c>
      <c r="BK183" s="130">
        <f>BK184+BK192+BK199</f>
        <v>0</v>
      </c>
    </row>
    <row r="184" spans="1:65" s="12" customFormat="1" ht="22.9" customHeight="1">
      <c r="B184" s="121"/>
      <c r="D184" s="122" t="s">
        <v>73</v>
      </c>
      <c r="E184" s="131" t="s">
        <v>313</v>
      </c>
      <c r="F184" s="131" t="s">
        <v>314</v>
      </c>
      <c r="J184" s="132">
        <f>BK184</f>
        <v>0</v>
      </c>
      <c r="L184" s="121"/>
      <c r="M184" s="125"/>
      <c r="N184" s="126"/>
      <c r="O184" s="126"/>
      <c r="P184" s="127">
        <f>SUM(P185:P191)</f>
        <v>8.6616</v>
      </c>
      <c r="Q184" s="126"/>
      <c r="R184" s="127">
        <f>SUM(R185:R191)</f>
        <v>0.1716222</v>
      </c>
      <c r="S184" s="126"/>
      <c r="T184" s="128">
        <f>SUM(T185:T191)</f>
        <v>0</v>
      </c>
      <c r="AR184" s="122" t="s">
        <v>126</v>
      </c>
      <c r="AT184" s="129" t="s">
        <v>73</v>
      </c>
      <c r="AU184" s="129" t="s">
        <v>79</v>
      </c>
      <c r="AY184" s="122" t="s">
        <v>119</v>
      </c>
      <c r="BK184" s="130">
        <f>SUM(BK185:BK191)</f>
        <v>0</v>
      </c>
    </row>
    <row r="185" spans="1:65" s="2" customFormat="1" ht="24.2" customHeight="1">
      <c r="A185" s="26"/>
      <c r="B185" s="133"/>
      <c r="C185" s="134" t="s">
        <v>315</v>
      </c>
      <c r="D185" s="134" t="s">
        <v>121</v>
      </c>
      <c r="E185" s="135" t="s">
        <v>316</v>
      </c>
      <c r="F185" s="136" t="s">
        <v>317</v>
      </c>
      <c r="G185" s="137" t="s">
        <v>124</v>
      </c>
      <c r="H185" s="138">
        <v>21.6</v>
      </c>
      <c r="I185" s="139"/>
      <c r="J185" s="139">
        <f t="shared" ref="J185:J191" si="30">ROUND(I185*H185,2)</f>
        <v>0</v>
      </c>
      <c r="K185" s="140"/>
      <c r="L185" s="27"/>
      <c r="M185" s="141" t="s">
        <v>1</v>
      </c>
      <c r="N185" s="142" t="s">
        <v>40</v>
      </c>
      <c r="O185" s="143">
        <v>5.3999999999999999E-2</v>
      </c>
      <c r="P185" s="143">
        <f t="shared" ref="P185:P191" si="31">O185*H185</f>
        <v>1.1664000000000001</v>
      </c>
      <c r="Q185" s="143">
        <v>0</v>
      </c>
      <c r="R185" s="143">
        <f t="shared" ref="R185:R191" si="32">Q185*H185</f>
        <v>0</v>
      </c>
      <c r="S185" s="143">
        <v>0</v>
      </c>
      <c r="T185" s="144">
        <f t="shared" ref="T185:T191" si="33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5" t="s">
        <v>189</v>
      </c>
      <c r="AT185" s="145" t="s">
        <v>121</v>
      </c>
      <c r="AU185" s="145" t="s">
        <v>126</v>
      </c>
      <c r="AY185" s="14" t="s">
        <v>119</v>
      </c>
      <c r="BE185" s="146">
        <f t="shared" ref="BE185:BE191" si="34">IF(N185="základní",J185,0)</f>
        <v>0</v>
      </c>
      <c r="BF185" s="146">
        <f t="shared" ref="BF185:BF191" si="35">IF(N185="snížená",J185,0)</f>
        <v>0</v>
      </c>
      <c r="BG185" s="146">
        <f t="shared" ref="BG185:BG191" si="36">IF(N185="zákl. přenesená",J185,0)</f>
        <v>0</v>
      </c>
      <c r="BH185" s="146">
        <f t="shared" ref="BH185:BH191" si="37">IF(N185="sníž. přenesená",J185,0)</f>
        <v>0</v>
      </c>
      <c r="BI185" s="146">
        <f t="shared" ref="BI185:BI191" si="38">IF(N185="nulová",J185,0)</f>
        <v>0</v>
      </c>
      <c r="BJ185" s="14" t="s">
        <v>126</v>
      </c>
      <c r="BK185" s="146">
        <f t="shared" ref="BK185:BK191" si="39">ROUND(I185*H185,2)</f>
        <v>0</v>
      </c>
      <c r="BL185" s="14" t="s">
        <v>189</v>
      </c>
      <c r="BM185" s="145" t="s">
        <v>318</v>
      </c>
    </row>
    <row r="186" spans="1:65" s="2" customFormat="1" ht="16.5" customHeight="1">
      <c r="A186" s="26"/>
      <c r="B186" s="133"/>
      <c r="C186" s="147" t="s">
        <v>319</v>
      </c>
      <c r="D186" s="147" t="s">
        <v>145</v>
      </c>
      <c r="E186" s="148" t="s">
        <v>320</v>
      </c>
      <c r="F186" s="149" t="s">
        <v>321</v>
      </c>
      <c r="G186" s="150" t="s">
        <v>148</v>
      </c>
      <c r="H186" s="151">
        <v>7.0000000000000001E-3</v>
      </c>
      <c r="I186" s="152"/>
      <c r="J186" s="152">
        <f t="shared" si="30"/>
        <v>0</v>
      </c>
      <c r="K186" s="153"/>
      <c r="L186" s="154"/>
      <c r="M186" s="155" t="s">
        <v>1</v>
      </c>
      <c r="N186" s="156" t="s">
        <v>40</v>
      </c>
      <c r="O186" s="143">
        <v>0</v>
      </c>
      <c r="P186" s="143">
        <f t="shared" si="31"/>
        <v>0</v>
      </c>
      <c r="Q186" s="143">
        <v>1</v>
      </c>
      <c r="R186" s="143">
        <f t="shared" si="32"/>
        <v>7.0000000000000001E-3</v>
      </c>
      <c r="S186" s="143">
        <v>0</v>
      </c>
      <c r="T186" s="144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251</v>
      </c>
      <c r="AT186" s="145" t="s">
        <v>145</v>
      </c>
      <c r="AU186" s="145" t="s">
        <v>126</v>
      </c>
      <c r="AY186" s="14" t="s">
        <v>119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4" t="s">
        <v>126</v>
      </c>
      <c r="BK186" s="146">
        <f t="shared" si="39"/>
        <v>0</v>
      </c>
      <c r="BL186" s="14" t="s">
        <v>189</v>
      </c>
      <c r="BM186" s="145" t="s">
        <v>322</v>
      </c>
    </row>
    <row r="187" spans="1:65" s="2" customFormat="1" ht="24.2" customHeight="1">
      <c r="A187" s="26"/>
      <c r="B187" s="133"/>
      <c r="C187" s="134" t="s">
        <v>323</v>
      </c>
      <c r="D187" s="134" t="s">
        <v>121</v>
      </c>
      <c r="E187" s="135" t="s">
        <v>324</v>
      </c>
      <c r="F187" s="136" t="s">
        <v>325</v>
      </c>
      <c r="G187" s="137" t="s">
        <v>124</v>
      </c>
      <c r="H187" s="138">
        <v>21.6</v>
      </c>
      <c r="I187" s="139"/>
      <c r="J187" s="139">
        <f t="shared" si="30"/>
        <v>0</v>
      </c>
      <c r="K187" s="140"/>
      <c r="L187" s="27"/>
      <c r="M187" s="141" t="s">
        <v>1</v>
      </c>
      <c r="N187" s="142" t="s">
        <v>40</v>
      </c>
      <c r="O187" s="143">
        <v>0.26</v>
      </c>
      <c r="P187" s="143">
        <f t="shared" si="31"/>
        <v>5.6160000000000005</v>
      </c>
      <c r="Q187" s="143">
        <v>4.0000000000000002E-4</v>
      </c>
      <c r="R187" s="143">
        <f t="shared" si="32"/>
        <v>8.6400000000000018E-3</v>
      </c>
      <c r="S187" s="143">
        <v>0</v>
      </c>
      <c r="T187" s="144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5" t="s">
        <v>189</v>
      </c>
      <c r="AT187" s="145" t="s">
        <v>121</v>
      </c>
      <c r="AU187" s="145" t="s">
        <v>126</v>
      </c>
      <c r="AY187" s="14" t="s">
        <v>119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4" t="s">
        <v>126</v>
      </c>
      <c r="BK187" s="146">
        <f t="shared" si="39"/>
        <v>0</v>
      </c>
      <c r="BL187" s="14" t="s">
        <v>189</v>
      </c>
      <c r="BM187" s="145" t="s">
        <v>326</v>
      </c>
    </row>
    <row r="188" spans="1:65" s="2" customFormat="1" ht="24.2" customHeight="1">
      <c r="A188" s="26"/>
      <c r="B188" s="133"/>
      <c r="C188" s="147" t="s">
        <v>327</v>
      </c>
      <c r="D188" s="147" t="s">
        <v>145</v>
      </c>
      <c r="E188" s="148" t="s">
        <v>328</v>
      </c>
      <c r="F188" s="149" t="s">
        <v>329</v>
      </c>
      <c r="G188" s="150" t="s">
        <v>124</v>
      </c>
      <c r="H188" s="151">
        <v>26.373999999999999</v>
      </c>
      <c r="I188" s="152"/>
      <c r="J188" s="152">
        <f t="shared" si="30"/>
        <v>0</v>
      </c>
      <c r="K188" s="153"/>
      <c r="L188" s="154"/>
      <c r="M188" s="155" t="s">
        <v>1</v>
      </c>
      <c r="N188" s="156" t="s">
        <v>40</v>
      </c>
      <c r="O188" s="143">
        <v>0</v>
      </c>
      <c r="P188" s="143">
        <f t="shared" si="31"/>
        <v>0</v>
      </c>
      <c r="Q188" s="143">
        <v>5.3E-3</v>
      </c>
      <c r="R188" s="143">
        <f t="shared" si="32"/>
        <v>0.1397822</v>
      </c>
      <c r="S188" s="143">
        <v>0</v>
      </c>
      <c r="T188" s="144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5" t="s">
        <v>251</v>
      </c>
      <c r="AT188" s="145" t="s">
        <v>145</v>
      </c>
      <c r="AU188" s="145" t="s">
        <v>126</v>
      </c>
      <c r="AY188" s="14" t="s">
        <v>119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4" t="s">
        <v>126</v>
      </c>
      <c r="BK188" s="146">
        <f t="shared" si="39"/>
        <v>0</v>
      </c>
      <c r="BL188" s="14" t="s">
        <v>189</v>
      </c>
      <c r="BM188" s="145" t="s">
        <v>330</v>
      </c>
    </row>
    <row r="189" spans="1:65" s="2" customFormat="1" ht="24.2" customHeight="1">
      <c r="A189" s="26"/>
      <c r="B189" s="133"/>
      <c r="C189" s="134" t="s">
        <v>331</v>
      </c>
      <c r="D189" s="134" t="s">
        <v>121</v>
      </c>
      <c r="E189" s="135" t="s">
        <v>332</v>
      </c>
      <c r="F189" s="136" t="s">
        <v>333</v>
      </c>
      <c r="G189" s="137" t="s">
        <v>124</v>
      </c>
      <c r="H189" s="138">
        <v>21.6</v>
      </c>
      <c r="I189" s="139"/>
      <c r="J189" s="139">
        <f t="shared" si="30"/>
        <v>0</v>
      </c>
      <c r="K189" s="140"/>
      <c r="L189" s="27"/>
      <c r="M189" s="141" t="s">
        <v>1</v>
      </c>
      <c r="N189" s="142" t="s">
        <v>40</v>
      </c>
      <c r="O189" s="143">
        <v>8.6999999999999994E-2</v>
      </c>
      <c r="P189" s="143">
        <f t="shared" si="31"/>
        <v>1.8792</v>
      </c>
      <c r="Q189" s="143">
        <v>7.5000000000000002E-4</v>
      </c>
      <c r="R189" s="143">
        <f t="shared" si="32"/>
        <v>1.6200000000000003E-2</v>
      </c>
      <c r="S189" s="143">
        <v>0</v>
      </c>
      <c r="T189" s="144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5" t="s">
        <v>189</v>
      </c>
      <c r="AT189" s="145" t="s">
        <v>121</v>
      </c>
      <c r="AU189" s="145" t="s">
        <v>126</v>
      </c>
      <c r="AY189" s="14" t="s">
        <v>119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4" t="s">
        <v>126</v>
      </c>
      <c r="BK189" s="146">
        <f t="shared" si="39"/>
        <v>0</v>
      </c>
      <c r="BL189" s="14" t="s">
        <v>189</v>
      </c>
      <c r="BM189" s="145" t="s">
        <v>334</v>
      </c>
    </row>
    <row r="190" spans="1:65" s="2" customFormat="1" ht="24.2" customHeight="1">
      <c r="A190" s="26"/>
      <c r="B190" s="133"/>
      <c r="C190" s="134" t="s">
        <v>335</v>
      </c>
      <c r="D190" s="134" t="s">
        <v>121</v>
      </c>
      <c r="E190" s="135" t="s">
        <v>336</v>
      </c>
      <c r="F190" s="136" t="s">
        <v>337</v>
      </c>
      <c r="G190" s="137" t="s">
        <v>338</v>
      </c>
      <c r="H190" s="138">
        <v>36</v>
      </c>
      <c r="I190" s="139"/>
      <c r="J190" s="139">
        <f t="shared" si="30"/>
        <v>0</v>
      </c>
      <c r="K190" s="140"/>
      <c r="L190" s="27"/>
      <c r="M190" s="141" t="s">
        <v>1</v>
      </c>
      <c r="N190" s="142" t="s">
        <v>40</v>
      </c>
      <c r="O190" s="143">
        <v>0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5" t="s">
        <v>189</v>
      </c>
      <c r="AT190" s="145" t="s">
        <v>121</v>
      </c>
      <c r="AU190" s="145" t="s">
        <v>126</v>
      </c>
      <c r="AY190" s="14" t="s">
        <v>119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4" t="s">
        <v>126</v>
      </c>
      <c r="BK190" s="146">
        <f t="shared" si="39"/>
        <v>0</v>
      </c>
      <c r="BL190" s="14" t="s">
        <v>189</v>
      </c>
      <c r="BM190" s="145" t="s">
        <v>339</v>
      </c>
    </row>
    <row r="191" spans="1:65" s="2" customFormat="1" ht="24.2" customHeight="1">
      <c r="A191" s="26"/>
      <c r="B191" s="133"/>
      <c r="C191" s="134" t="s">
        <v>340</v>
      </c>
      <c r="D191" s="134" t="s">
        <v>121</v>
      </c>
      <c r="E191" s="135" t="s">
        <v>341</v>
      </c>
      <c r="F191" s="136" t="s">
        <v>342</v>
      </c>
      <c r="G191" s="137" t="s">
        <v>343</v>
      </c>
      <c r="H191" s="138">
        <v>187.18899999999999</v>
      </c>
      <c r="I191" s="139"/>
      <c r="J191" s="139">
        <f t="shared" si="30"/>
        <v>0</v>
      </c>
      <c r="K191" s="140"/>
      <c r="L191" s="27"/>
      <c r="M191" s="141" t="s">
        <v>1</v>
      </c>
      <c r="N191" s="142" t="s">
        <v>40</v>
      </c>
      <c r="O191" s="143">
        <v>0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5" t="s">
        <v>189</v>
      </c>
      <c r="AT191" s="145" t="s">
        <v>121</v>
      </c>
      <c r="AU191" s="145" t="s">
        <v>126</v>
      </c>
      <c r="AY191" s="14" t="s">
        <v>119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4" t="s">
        <v>126</v>
      </c>
      <c r="BK191" s="146">
        <f t="shared" si="39"/>
        <v>0</v>
      </c>
      <c r="BL191" s="14" t="s">
        <v>189</v>
      </c>
      <c r="BM191" s="145" t="s">
        <v>344</v>
      </c>
    </row>
    <row r="192" spans="1:65" s="12" customFormat="1" ht="22.9" customHeight="1">
      <c r="B192" s="121"/>
      <c r="D192" s="122" t="s">
        <v>73</v>
      </c>
      <c r="E192" s="131" t="s">
        <v>345</v>
      </c>
      <c r="F192" s="131" t="s">
        <v>346</v>
      </c>
      <c r="J192" s="132">
        <f>BK192</f>
        <v>0</v>
      </c>
      <c r="L192" s="121"/>
      <c r="M192" s="125"/>
      <c r="N192" s="126"/>
      <c r="O192" s="126"/>
      <c r="P192" s="127">
        <f>SUM(P193:P198)</f>
        <v>13.085800000000001</v>
      </c>
      <c r="Q192" s="126"/>
      <c r="R192" s="127">
        <f>SUM(R193:R198)</f>
        <v>8.571899999999999E-2</v>
      </c>
      <c r="S192" s="126"/>
      <c r="T192" s="128">
        <f>SUM(T193:T198)</f>
        <v>4.6073000000000003E-2</v>
      </c>
      <c r="AR192" s="122" t="s">
        <v>126</v>
      </c>
      <c r="AT192" s="129" t="s">
        <v>73</v>
      </c>
      <c r="AU192" s="129" t="s">
        <v>79</v>
      </c>
      <c r="AY192" s="122" t="s">
        <v>119</v>
      </c>
      <c r="BK192" s="130">
        <f>SUM(BK193:BK198)</f>
        <v>0</v>
      </c>
    </row>
    <row r="193" spans="1:65" s="2" customFormat="1" ht="16.5" customHeight="1">
      <c r="A193" s="26"/>
      <c r="B193" s="133"/>
      <c r="C193" s="134" t="s">
        <v>347</v>
      </c>
      <c r="D193" s="134" t="s">
        <v>121</v>
      </c>
      <c r="E193" s="135" t="s">
        <v>348</v>
      </c>
      <c r="F193" s="136" t="s">
        <v>349</v>
      </c>
      <c r="G193" s="137" t="s">
        <v>134</v>
      </c>
      <c r="H193" s="138">
        <v>12.9</v>
      </c>
      <c r="I193" s="139"/>
      <c r="J193" s="139">
        <f t="shared" ref="J193:J198" si="40">ROUND(I193*H193,2)</f>
        <v>0</v>
      </c>
      <c r="K193" s="140"/>
      <c r="L193" s="27"/>
      <c r="M193" s="141" t="s">
        <v>1</v>
      </c>
      <c r="N193" s="142" t="s">
        <v>40</v>
      </c>
      <c r="O193" s="143">
        <v>0.19500000000000001</v>
      </c>
      <c r="P193" s="143">
        <f t="shared" ref="P193:P198" si="41">O193*H193</f>
        <v>2.5155000000000003</v>
      </c>
      <c r="Q193" s="143">
        <v>0</v>
      </c>
      <c r="R193" s="143">
        <f t="shared" ref="R193:R198" si="42">Q193*H193</f>
        <v>0</v>
      </c>
      <c r="S193" s="143">
        <v>1.67E-3</v>
      </c>
      <c r="T193" s="144">
        <f t="shared" ref="T193:T198" si="43">S193*H193</f>
        <v>2.1543E-2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189</v>
      </c>
      <c r="AT193" s="145" t="s">
        <v>121</v>
      </c>
      <c r="AU193" s="145" t="s">
        <v>126</v>
      </c>
      <c r="AY193" s="14" t="s">
        <v>119</v>
      </c>
      <c r="BE193" s="146">
        <f t="shared" ref="BE193:BE198" si="44">IF(N193="základní",J193,0)</f>
        <v>0</v>
      </c>
      <c r="BF193" s="146">
        <f t="shared" ref="BF193:BF198" si="45">IF(N193="snížená",J193,0)</f>
        <v>0</v>
      </c>
      <c r="BG193" s="146">
        <f t="shared" ref="BG193:BG198" si="46">IF(N193="zákl. přenesená",J193,0)</f>
        <v>0</v>
      </c>
      <c r="BH193" s="146">
        <f t="shared" ref="BH193:BH198" si="47">IF(N193="sníž. přenesená",J193,0)</f>
        <v>0</v>
      </c>
      <c r="BI193" s="146">
        <f t="shared" ref="BI193:BI198" si="48">IF(N193="nulová",J193,0)</f>
        <v>0</v>
      </c>
      <c r="BJ193" s="14" t="s">
        <v>126</v>
      </c>
      <c r="BK193" s="146">
        <f t="shared" ref="BK193:BK198" si="49">ROUND(I193*H193,2)</f>
        <v>0</v>
      </c>
      <c r="BL193" s="14" t="s">
        <v>189</v>
      </c>
      <c r="BM193" s="145" t="s">
        <v>350</v>
      </c>
    </row>
    <row r="194" spans="1:65" s="2" customFormat="1" ht="21.75" customHeight="1">
      <c r="A194" s="26"/>
      <c r="B194" s="133"/>
      <c r="C194" s="134" t="s">
        <v>351</v>
      </c>
      <c r="D194" s="134" t="s">
        <v>121</v>
      </c>
      <c r="E194" s="135" t="s">
        <v>352</v>
      </c>
      <c r="F194" s="136" t="s">
        <v>353</v>
      </c>
      <c r="G194" s="137" t="s">
        <v>134</v>
      </c>
      <c r="H194" s="138">
        <v>11</v>
      </c>
      <c r="I194" s="139"/>
      <c r="J194" s="139">
        <f t="shared" si="40"/>
        <v>0</v>
      </c>
      <c r="K194" s="140"/>
      <c r="L194" s="27"/>
      <c r="M194" s="141" t="s">
        <v>1</v>
      </c>
      <c r="N194" s="142" t="s">
        <v>40</v>
      </c>
      <c r="O194" s="143">
        <v>0.25600000000000001</v>
      </c>
      <c r="P194" s="143">
        <f t="shared" si="41"/>
        <v>2.8159999999999998</v>
      </c>
      <c r="Q194" s="143">
        <v>0</v>
      </c>
      <c r="R194" s="143">
        <f t="shared" si="42"/>
        <v>0</v>
      </c>
      <c r="S194" s="143">
        <v>2.2300000000000002E-3</v>
      </c>
      <c r="T194" s="144">
        <f t="shared" si="43"/>
        <v>2.4530000000000003E-2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5" t="s">
        <v>189</v>
      </c>
      <c r="AT194" s="145" t="s">
        <v>121</v>
      </c>
      <c r="AU194" s="145" t="s">
        <v>126</v>
      </c>
      <c r="AY194" s="14" t="s">
        <v>119</v>
      </c>
      <c r="BE194" s="146">
        <f t="shared" si="44"/>
        <v>0</v>
      </c>
      <c r="BF194" s="146">
        <f t="shared" si="45"/>
        <v>0</v>
      </c>
      <c r="BG194" s="146">
        <f t="shared" si="46"/>
        <v>0</v>
      </c>
      <c r="BH194" s="146">
        <f t="shared" si="47"/>
        <v>0</v>
      </c>
      <c r="BI194" s="146">
        <f t="shared" si="48"/>
        <v>0</v>
      </c>
      <c r="BJ194" s="14" t="s">
        <v>126</v>
      </c>
      <c r="BK194" s="146">
        <f t="shared" si="49"/>
        <v>0</v>
      </c>
      <c r="BL194" s="14" t="s">
        <v>189</v>
      </c>
      <c r="BM194" s="145" t="s">
        <v>354</v>
      </c>
    </row>
    <row r="195" spans="1:65" s="2" customFormat="1" ht="24.2" customHeight="1">
      <c r="A195" s="26"/>
      <c r="B195" s="133"/>
      <c r="C195" s="134" t="s">
        <v>355</v>
      </c>
      <c r="D195" s="134" t="s">
        <v>121</v>
      </c>
      <c r="E195" s="135" t="s">
        <v>356</v>
      </c>
      <c r="F195" s="136" t="s">
        <v>357</v>
      </c>
      <c r="G195" s="137" t="s">
        <v>134</v>
      </c>
      <c r="H195" s="138">
        <v>12.9</v>
      </c>
      <c r="I195" s="139"/>
      <c r="J195" s="139">
        <f t="shared" si="40"/>
        <v>0</v>
      </c>
      <c r="K195" s="140"/>
      <c r="L195" s="27"/>
      <c r="M195" s="141" t="s">
        <v>1</v>
      </c>
      <c r="N195" s="142" t="s">
        <v>40</v>
      </c>
      <c r="O195" s="143">
        <v>0.34699999999999998</v>
      </c>
      <c r="P195" s="143">
        <f t="shared" si="41"/>
        <v>4.4763000000000002</v>
      </c>
      <c r="Q195" s="143">
        <v>2.9099999999999998E-3</v>
      </c>
      <c r="R195" s="143">
        <f t="shared" si="42"/>
        <v>3.7538999999999996E-2</v>
      </c>
      <c r="S195" s="143">
        <v>0</v>
      </c>
      <c r="T195" s="144">
        <f t="shared" si="4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5" t="s">
        <v>189</v>
      </c>
      <c r="AT195" s="145" t="s">
        <v>121</v>
      </c>
      <c r="AU195" s="145" t="s">
        <v>126</v>
      </c>
      <c r="AY195" s="14" t="s">
        <v>119</v>
      </c>
      <c r="BE195" s="146">
        <f t="shared" si="44"/>
        <v>0</v>
      </c>
      <c r="BF195" s="146">
        <f t="shared" si="45"/>
        <v>0</v>
      </c>
      <c r="BG195" s="146">
        <f t="shared" si="46"/>
        <v>0</v>
      </c>
      <c r="BH195" s="146">
        <f t="shared" si="47"/>
        <v>0</v>
      </c>
      <c r="BI195" s="146">
        <f t="shared" si="48"/>
        <v>0</v>
      </c>
      <c r="BJ195" s="14" t="s">
        <v>126</v>
      </c>
      <c r="BK195" s="146">
        <f t="shared" si="49"/>
        <v>0</v>
      </c>
      <c r="BL195" s="14" t="s">
        <v>189</v>
      </c>
      <c r="BM195" s="145" t="s">
        <v>358</v>
      </c>
    </row>
    <row r="196" spans="1:65" s="2" customFormat="1" ht="24.2" customHeight="1">
      <c r="A196" s="26"/>
      <c r="B196" s="133"/>
      <c r="C196" s="134" t="s">
        <v>359</v>
      </c>
      <c r="D196" s="134" t="s">
        <v>121</v>
      </c>
      <c r="E196" s="135" t="s">
        <v>360</v>
      </c>
      <c r="F196" s="136" t="s">
        <v>361</v>
      </c>
      <c r="G196" s="137" t="s">
        <v>134</v>
      </c>
      <c r="H196" s="138">
        <v>11</v>
      </c>
      <c r="I196" s="139"/>
      <c r="J196" s="139">
        <f t="shared" si="40"/>
        <v>0</v>
      </c>
      <c r="K196" s="140"/>
      <c r="L196" s="27"/>
      <c r="M196" s="141" t="s">
        <v>1</v>
      </c>
      <c r="N196" s="142" t="s">
        <v>40</v>
      </c>
      <c r="O196" s="143">
        <v>0.29799999999999999</v>
      </c>
      <c r="P196" s="143">
        <f t="shared" si="41"/>
        <v>3.278</v>
      </c>
      <c r="Q196" s="143">
        <v>4.3800000000000002E-3</v>
      </c>
      <c r="R196" s="143">
        <f t="shared" si="42"/>
        <v>4.8180000000000001E-2</v>
      </c>
      <c r="S196" s="143">
        <v>0</v>
      </c>
      <c r="T196" s="144">
        <f t="shared" si="4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5" t="s">
        <v>189</v>
      </c>
      <c r="AT196" s="145" t="s">
        <v>121</v>
      </c>
      <c r="AU196" s="145" t="s">
        <v>126</v>
      </c>
      <c r="AY196" s="14" t="s">
        <v>119</v>
      </c>
      <c r="BE196" s="146">
        <f t="shared" si="44"/>
        <v>0</v>
      </c>
      <c r="BF196" s="146">
        <f t="shared" si="45"/>
        <v>0</v>
      </c>
      <c r="BG196" s="146">
        <f t="shared" si="46"/>
        <v>0</v>
      </c>
      <c r="BH196" s="146">
        <f t="shared" si="47"/>
        <v>0</v>
      </c>
      <c r="BI196" s="146">
        <f t="shared" si="48"/>
        <v>0</v>
      </c>
      <c r="BJ196" s="14" t="s">
        <v>126</v>
      </c>
      <c r="BK196" s="146">
        <f t="shared" si="49"/>
        <v>0</v>
      </c>
      <c r="BL196" s="14" t="s">
        <v>189</v>
      </c>
      <c r="BM196" s="145" t="s">
        <v>362</v>
      </c>
    </row>
    <row r="197" spans="1:65" s="2" customFormat="1" ht="16.5" customHeight="1">
      <c r="A197" s="26"/>
      <c r="B197" s="133"/>
      <c r="C197" s="134" t="s">
        <v>363</v>
      </c>
      <c r="D197" s="134" t="s">
        <v>121</v>
      </c>
      <c r="E197" s="135" t="s">
        <v>364</v>
      </c>
      <c r="F197" s="136" t="s">
        <v>365</v>
      </c>
      <c r="G197" s="137" t="s">
        <v>166</v>
      </c>
      <c r="H197" s="138">
        <v>1</v>
      </c>
      <c r="I197" s="139"/>
      <c r="J197" s="139">
        <f t="shared" si="40"/>
        <v>0</v>
      </c>
      <c r="K197" s="140"/>
      <c r="L197" s="27"/>
      <c r="M197" s="141" t="s">
        <v>1</v>
      </c>
      <c r="N197" s="142" t="s">
        <v>40</v>
      </c>
      <c r="O197" s="143">
        <v>0</v>
      </c>
      <c r="P197" s="143">
        <f t="shared" si="41"/>
        <v>0</v>
      </c>
      <c r="Q197" s="143">
        <v>0</v>
      </c>
      <c r="R197" s="143">
        <f t="shared" si="42"/>
        <v>0</v>
      </c>
      <c r="S197" s="143">
        <v>0</v>
      </c>
      <c r="T197" s="144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5" t="s">
        <v>189</v>
      </c>
      <c r="AT197" s="145" t="s">
        <v>121</v>
      </c>
      <c r="AU197" s="145" t="s">
        <v>126</v>
      </c>
      <c r="AY197" s="14" t="s">
        <v>119</v>
      </c>
      <c r="BE197" s="146">
        <f t="shared" si="44"/>
        <v>0</v>
      </c>
      <c r="BF197" s="146">
        <f t="shared" si="45"/>
        <v>0</v>
      </c>
      <c r="BG197" s="146">
        <f t="shared" si="46"/>
        <v>0</v>
      </c>
      <c r="BH197" s="146">
        <f t="shared" si="47"/>
        <v>0</v>
      </c>
      <c r="BI197" s="146">
        <f t="shared" si="48"/>
        <v>0</v>
      </c>
      <c r="BJ197" s="14" t="s">
        <v>126</v>
      </c>
      <c r="BK197" s="146">
        <f t="shared" si="49"/>
        <v>0</v>
      </c>
      <c r="BL197" s="14" t="s">
        <v>189</v>
      </c>
      <c r="BM197" s="145" t="s">
        <v>366</v>
      </c>
    </row>
    <row r="198" spans="1:65" s="2" customFormat="1" ht="24.2" customHeight="1">
      <c r="A198" s="26"/>
      <c r="B198" s="133"/>
      <c r="C198" s="134" t="s">
        <v>367</v>
      </c>
      <c r="D198" s="134" t="s">
        <v>121</v>
      </c>
      <c r="E198" s="135" t="s">
        <v>368</v>
      </c>
      <c r="F198" s="136" t="s">
        <v>369</v>
      </c>
      <c r="G198" s="137" t="s">
        <v>343</v>
      </c>
      <c r="H198" s="138">
        <v>185.95599999999999</v>
      </c>
      <c r="I198" s="139"/>
      <c r="J198" s="139">
        <f t="shared" si="40"/>
        <v>0</v>
      </c>
      <c r="K198" s="140"/>
      <c r="L198" s="27"/>
      <c r="M198" s="141" t="s">
        <v>1</v>
      </c>
      <c r="N198" s="142" t="s">
        <v>40</v>
      </c>
      <c r="O198" s="143">
        <v>0</v>
      </c>
      <c r="P198" s="143">
        <f t="shared" si="41"/>
        <v>0</v>
      </c>
      <c r="Q198" s="143">
        <v>0</v>
      </c>
      <c r="R198" s="143">
        <f t="shared" si="42"/>
        <v>0</v>
      </c>
      <c r="S198" s="143">
        <v>0</v>
      </c>
      <c r="T198" s="144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5" t="s">
        <v>189</v>
      </c>
      <c r="AT198" s="145" t="s">
        <v>121</v>
      </c>
      <c r="AU198" s="145" t="s">
        <v>126</v>
      </c>
      <c r="AY198" s="14" t="s">
        <v>119</v>
      </c>
      <c r="BE198" s="146">
        <f t="shared" si="44"/>
        <v>0</v>
      </c>
      <c r="BF198" s="146">
        <f t="shared" si="45"/>
        <v>0</v>
      </c>
      <c r="BG198" s="146">
        <f t="shared" si="46"/>
        <v>0</v>
      </c>
      <c r="BH198" s="146">
        <f t="shared" si="47"/>
        <v>0</v>
      </c>
      <c r="BI198" s="146">
        <f t="shared" si="48"/>
        <v>0</v>
      </c>
      <c r="BJ198" s="14" t="s">
        <v>126</v>
      </c>
      <c r="BK198" s="146">
        <f t="shared" si="49"/>
        <v>0</v>
      </c>
      <c r="BL198" s="14" t="s">
        <v>189</v>
      </c>
      <c r="BM198" s="145" t="s">
        <v>370</v>
      </c>
    </row>
    <row r="199" spans="1:65" s="12" customFormat="1" ht="22.9" customHeight="1">
      <c r="B199" s="121"/>
      <c r="D199" s="122" t="s">
        <v>73</v>
      </c>
      <c r="E199" s="131" t="s">
        <v>371</v>
      </c>
      <c r="F199" s="131" t="s">
        <v>372</v>
      </c>
      <c r="J199" s="132">
        <f>BK199</f>
        <v>0</v>
      </c>
      <c r="L199" s="121"/>
      <c r="M199" s="125"/>
      <c r="N199" s="126"/>
      <c r="O199" s="126"/>
      <c r="P199" s="127">
        <f>SUM(P200:P204)</f>
        <v>46.170239999999993</v>
      </c>
      <c r="Q199" s="126"/>
      <c r="R199" s="127">
        <f>SUM(R200:R204)</f>
        <v>1.0446000000000001E-3</v>
      </c>
      <c r="S199" s="126"/>
      <c r="T199" s="128">
        <f>SUM(T200:T204)</f>
        <v>0.51229999999999998</v>
      </c>
      <c r="AR199" s="122" t="s">
        <v>126</v>
      </c>
      <c r="AT199" s="129" t="s">
        <v>73</v>
      </c>
      <c r="AU199" s="129" t="s">
        <v>79</v>
      </c>
      <c r="AY199" s="122" t="s">
        <v>119</v>
      </c>
      <c r="BK199" s="130">
        <f>SUM(BK200:BK204)</f>
        <v>0</v>
      </c>
    </row>
    <row r="200" spans="1:65" s="2" customFormat="1" ht="16.5" customHeight="1">
      <c r="A200" s="26"/>
      <c r="B200" s="133"/>
      <c r="C200" s="134" t="s">
        <v>373</v>
      </c>
      <c r="D200" s="134" t="s">
        <v>121</v>
      </c>
      <c r="E200" s="135" t="s">
        <v>374</v>
      </c>
      <c r="F200" s="136" t="s">
        <v>375</v>
      </c>
      <c r="G200" s="137" t="s">
        <v>124</v>
      </c>
      <c r="H200" s="138">
        <v>25.614999999999998</v>
      </c>
      <c r="I200" s="139"/>
      <c r="J200" s="139">
        <f>ROUND(I200*H200,2)</f>
        <v>0</v>
      </c>
      <c r="K200" s="140"/>
      <c r="L200" s="27"/>
      <c r="M200" s="141" t="s">
        <v>1</v>
      </c>
      <c r="N200" s="142" t="s">
        <v>40</v>
      </c>
      <c r="O200" s="143">
        <v>0.42</v>
      </c>
      <c r="P200" s="143">
        <f>O200*H200</f>
        <v>10.758299999999998</v>
      </c>
      <c r="Q200" s="143">
        <v>0</v>
      </c>
      <c r="R200" s="143">
        <f>Q200*H200</f>
        <v>0</v>
      </c>
      <c r="S200" s="143">
        <v>0.02</v>
      </c>
      <c r="T200" s="144">
        <f>S200*H200</f>
        <v>0.51229999999999998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5" t="s">
        <v>189</v>
      </c>
      <c r="AT200" s="145" t="s">
        <v>121</v>
      </c>
      <c r="AU200" s="145" t="s">
        <v>126</v>
      </c>
      <c r="AY200" s="14" t="s">
        <v>119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4" t="s">
        <v>126</v>
      </c>
      <c r="BK200" s="146">
        <f>ROUND(I200*H200,2)</f>
        <v>0</v>
      </c>
      <c r="BL200" s="14" t="s">
        <v>189</v>
      </c>
      <c r="BM200" s="145" t="s">
        <v>376</v>
      </c>
    </row>
    <row r="201" spans="1:65" s="2" customFormat="1" ht="16.5" customHeight="1">
      <c r="A201" s="26"/>
      <c r="B201" s="133"/>
      <c r="C201" s="134" t="s">
        <v>377</v>
      </c>
      <c r="D201" s="134" t="s">
        <v>121</v>
      </c>
      <c r="E201" s="135" t="s">
        <v>378</v>
      </c>
      <c r="F201" s="136" t="s">
        <v>379</v>
      </c>
      <c r="G201" s="137" t="s">
        <v>124</v>
      </c>
      <c r="H201" s="138">
        <v>25.614999999999998</v>
      </c>
      <c r="I201" s="139"/>
      <c r="J201" s="139">
        <f>ROUND(I201*H201,2)</f>
        <v>0</v>
      </c>
      <c r="K201" s="140"/>
      <c r="L201" s="27"/>
      <c r="M201" s="141" t="s">
        <v>1</v>
      </c>
      <c r="N201" s="142" t="s">
        <v>40</v>
      </c>
      <c r="O201" s="143">
        <v>0.67800000000000005</v>
      </c>
      <c r="P201" s="143">
        <f>O201*H201</f>
        <v>17.366969999999998</v>
      </c>
      <c r="Q201" s="143">
        <v>2.0000000000000002E-5</v>
      </c>
      <c r="R201" s="143">
        <f>Q201*H201</f>
        <v>5.1230000000000004E-4</v>
      </c>
      <c r="S201" s="143">
        <v>0</v>
      </c>
      <c r="T201" s="144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5" t="s">
        <v>189</v>
      </c>
      <c r="AT201" s="145" t="s">
        <v>121</v>
      </c>
      <c r="AU201" s="145" t="s">
        <v>126</v>
      </c>
      <c r="AY201" s="14" t="s">
        <v>119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4" t="s">
        <v>126</v>
      </c>
      <c r="BK201" s="146">
        <f>ROUND(I201*H201,2)</f>
        <v>0</v>
      </c>
      <c r="BL201" s="14" t="s">
        <v>189</v>
      </c>
      <c r="BM201" s="145" t="s">
        <v>380</v>
      </c>
    </row>
    <row r="202" spans="1:65" s="2" customFormat="1" ht="16.5" customHeight="1">
      <c r="A202" s="26"/>
      <c r="B202" s="133"/>
      <c r="C202" s="134" t="s">
        <v>381</v>
      </c>
      <c r="D202" s="134" t="s">
        <v>121</v>
      </c>
      <c r="E202" s="135" t="s">
        <v>382</v>
      </c>
      <c r="F202" s="136" t="s">
        <v>383</v>
      </c>
      <c r="G202" s="137" t="s">
        <v>124</v>
      </c>
      <c r="H202" s="138">
        <v>25.614999999999998</v>
      </c>
      <c r="I202" s="139"/>
      <c r="J202" s="139">
        <f>ROUND(I202*H202,2)</f>
        <v>0</v>
      </c>
      <c r="K202" s="140"/>
      <c r="L202" s="27"/>
      <c r="M202" s="141" t="s">
        <v>1</v>
      </c>
      <c r="N202" s="142" t="s">
        <v>40</v>
      </c>
      <c r="O202" s="143">
        <v>0.67800000000000005</v>
      </c>
      <c r="P202" s="143">
        <f>O202*H202</f>
        <v>17.366969999999998</v>
      </c>
      <c r="Q202" s="143">
        <v>2.0000000000000002E-5</v>
      </c>
      <c r="R202" s="143">
        <f>Q202*H202</f>
        <v>5.1230000000000004E-4</v>
      </c>
      <c r="S202" s="143">
        <v>0</v>
      </c>
      <c r="T202" s="144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5" t="s">
        <v>189</v>
      </c>
      <c r="AT202" s="145" t="s">
        <v>121</v>
      </c>
      <c r="AU202" s="145" t="s">
        <v>126</v>
      </c>
      <c r="AY202" s="14" t="s">
        <v>119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4" t="s">
        <v>126</v>
      </c>
      <c r="BK202" s="146">
        <f>ROUND(I202*H202,2)</f>
        <v>0</v>
      </c>
      <c r="BL202" s="14" t="s">
        <v>189</v>
      </c>
      <c r="BM202" s="145" t="s">
        <v>384</v>
      </c>
    </row>
    <row r="203" spans="1:65" s="2" customFormat="1" ht="24.2" customHeight="1">
      <c r="A203" s="26"/>
      <c r="B203" s="133"/>
      <c r="C203" s="134" t="s">
        <v>385</v>
      </c>
      <c r="D203" s="134" t="s">
        <v>121</v>
      </c>
      <c r="E203" s="135" t="s">
        <v>386</v>
      </c>
      <c r="F203" s="136" t="s">
        <v>387</v>
      </c>
      <c r="G203" s="137" t="s">
        <v>166</v>
      </c>
      <c r="H203" s="138">
        <v>1</v>
      </c>
      <c r="I203" s="139"/>
      <c r="J203" s="139">
        <f>ROUND(I203*H203,2)</f>
        <v>0</v>
      </c>
      <c r="K203" s="140"/>
      <c r="L203" s="27"/>
      <c r="M203" s="141" t="s">
        <v>1</v>
      </c>
      <c r="N203" s="142" t="s">
        <v>40</v>
      </c>
      <c r="O203" s="143">
        <v>0.67800000000000005</v>
      </c>
      <c r="P203" s="143">
        <f>O203*H203</f>
        <v>0.67800000000000005</v>
      </c>
      <c r="Q203" s="143">
        <v>2.0000000000000002E-5</v>
      </c>
      <c r="R203" s="143">
        <f>Q203*H203</f>
        <v>2.0000000000000002E-5</v>
      </c>
      <c r="S203" s="143">
        <v>0</v>
      </c>
      <c r="T203" s="144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5" t="s">
        <v>189</v>
      </c>
      <c r="AT203" s="145" t="s">
        <v>121</v>
      </c>
      <c r="AU203" s="145" t="s">
        <v>126</v>
      </c>
      <c r="AY203" s="14" t="s">
        <v>119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4" t="s">
        <v>126</v>
      </c>
      <c r="BK203" s="146">
        <f>ROUND(I203*H203,2)</f>
        <v>0</v>
      </c>
      <c r="BL203" s="14" t="s">
        <v>189</v>
      </c>
      <c r="BM203" s="145" t="s">
        <v>388</v>
      </c>
    </row>
    <row r="204" spans="1:65" s="2" customFormat="1" ht="24.2" customHeight="1">
      <c r="A204" s="26"/>
      <c r="B204" s="133"/>
      <c r="C204" s="134" t="s">
        <v>389</v>
      </c>
      <c r="D204" s="134" t="s">
        <v>121</v>
      </c>
      <c r="E204" s="135" t="s">
        <v>390</v>
      </c>
      <c r="F204" s="136" t="s">
        <v>391</v>
      </c>
      <c r="G204" s="137" t="s">
        <v>343</v>
      </c>
      <c r="H204" s="138">
        <v>265.935</v>
      </c>
      <c r="I204" s="139"/>
      <c r="J204" s="139">
        <f>ROUND(I204*H204,2)</f>
        <v>0</v>
      </c>
      <c r="K204" s="140"/>
      <c r="L204" s="27"/>
      <c r="M204" s="141" t="s">
        <v>1</v>
      </c>
      <c r="N204" s="142" t="s">
        <v>40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5" t="s">
        <v>189</v>
      </c>
      <c r="AT204" s="145" t="s">
        <v>121</v>
      </c>
      <c r="AU204" s="145" t="s">
        <v>126</v>
      </c>
      <c r="AY204" s="14" t="s">
        <v>119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4" t="s">
        <v>126</v>
      </c>
      <c r="BK204" s="146">
        <f>ROUND(I204*H204,2)</f>
        <v>0</v>
      </c>
      <c r="BL204" s="14" t="s">
        <v>189</v>
      </c>
      <c r="BM204" s="145" t="s">
        <v>392</v>
      </c>
    </row>
    <row r="205" spans="1:65" s="12" customFormat="1" ht="25.9" customHeight="1">
      <c r="B205" s="121"/>
      <c r="D205" s="122" t="s">
        <v>73</v>
      </c>
      <c r="E205" s="123" t="s">
        <v>145</v>
      </c>
      <c r="F205" s="123" t="s">
        <v>393</v>
      </c>
      <c r="J205" s="124">
        <f>BK205</f>
        <v>0</v>
      </c>
      <c r="L205" s="121"/>
      <c r="M205" s="125"/>
      <c r="N205" s="126"/>
      <c r="O205" s="126"/>
      <c r="P205" s="127">
        <f>P206</f>
        <v>6.9580000000000002</v>
      </c>
      <c r="Q205" s="126"/>
      <c r="R205" s="127">
        <f>R206</f>
        <v>0</v>
      </c>
      <c r="S205" s="126"/>
      <c r="T205" s="128">
        <f>T206</f>
        <v>0</v>
      </c>
      <c r="AR205" s="122" t="s">
        <v>131</v>
      </c>
      <c r="AT205" s="129" t="s">
        <v>73</v>
      </c>
      <c r="AU205" s="129" t="s">
        <v>74</v>
      </c>
      <c r="AY205" s="122" t="s">
        <v>119</v>
      </c>
      <c r="BK205" s="130">
        <f>BK206</f>
        <v>0</v>
      </c>
    </row>
    <row r="206" spans="1:65" s="12" customFormat="1" ht="22.9" customHeight="1">
      <c r="B206" s="121"/>
      <c r="D206" s="122" t="s">
        <v>73</v>
      </c>
      <c r="E206" s="131" t="s">
        <v>394</v>
      </c>
      <c r="F206" s="131" t="s">
        <v>395</v>
      </c>
      <c r="J206" s="132">
        <f>BK206</f>
        <v>0</v>
      </c>
      <c r="L206" s="121"/>
      <c r="M206" s="125"/>
      <c r="N206" s="126"/>
      <c r="O206" s="126"/>
      <c r="P206" s="127">
        <f>P207</f>
        <v>6.9580000000000002</v>
      </c>
      <c r="Q206" s="126"/>
      <c r="R206" s="127">
        <f>R207</f>
        <v>0</v>
      </c>
      <c r="S206" s="126"/>
      <c r="T206" s="128">
        <f>T207</f>
        <v>0</v>
      </c>
      <c r="AR206" s="122" t="s">
        <v>131</v>
      </c>
      <c r="AT206" s="129" t="s">
        <v>73</v>
      </c>
      <c r="AU206" s="129" t="s">
        <v>79</v>
      </c>
      <c r="AY206" s="122" t="s">
        <v>119</v>
      </c>
      <c r="BK206" s="130">
        <f>BK207</f>
        <v>0</v>
      </c>
    </row>
    <row r="207" spans="1:65" s="2" customFormat="1" ht="24.2" customHeight="1">
      <c r="A207" s="26"/>
      <c r="B207" s="133"/>
      <c r="C207" s="134" t="s">
        <v>396</v>
      </c>
      <c r="D207" s="134" t="s">
        <v>121</v>
      </c>
      <c r="E207" s="135" t="s">
        <v>397</v>
      </c>
      <c r="F207" s="136" t="s">
        <v>398</v>
      </c>
      <c r="G207" s="137" t="s">
        <v>338</v>
      </c>
      <c r="H207" s="138">
        <v>14</v>
      </c>
      <c r="I207" s="139"/>
      <c r="J207" s="139">
        <f>ROUND(I207*H207,2)</f>
        <v>0</v>
      </c>
      <c r="K207" s="140"/>
      <c r="L207" s="27"/>
      <c r="M207" s="141" t="s">
        <v>1</v>
      </c>
      <c r="N207" s="142" t="s">
        <v>40</v>
      </c>
      <c r="O207" s="143">
        <v>0.497</v>
      </c>
      <c r="P207" s="143">
        <f>O207*H207</f>
        <v>6.9580000000000002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5" t="s">
        <v>396</v>
      </c>
      <c r="AT207" s="145" t="s">
        <v>121</v>
      </c>
      <c r="AU207" s="145" t="s">
        <v>126</v>
      </c>
      <c r="AY207" s="14" t="s">
        <v>119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4" t="s">
        <v>126</v>
      </c>
      <c r="BK207" s="146">
        <f>ROUND(I207*H207,2)</f>
        <v>0</v>
      </c>
      <c r="BL207" s="14" t="s">
        <v>396</v>
      </c>
      <c r="BM207" s="145" t="s">
        <v>399</v>
      </c>
    </row>
    <row r="208" spans="1:65" s="12" customFormat="1" ht="25.9" customHeight="1">
      <c r="B208" s="121"/>
      <c r="D208" s="122" t="s">
        <v>73</v>
      </c>
      <c r="E208" s="123" t="s">
        <v>400</v>
      </c>
      <c r="F208" s="123" t="s">
        <v>401</v>
      </c>
      <c r="J208" s="124">
        <f>BK208</f>
        <v>0</v>
      </c>
      <c r="L208" s="121"/>
      <c r="M208" s="125"/>
      <c r="N208" s="126"/>
      <c r="O208" s="126"/>
      <c r="P208" s="127">
        <f>P209+P211</f>
        <v>0</v>
      </c>
      <c r="Q208" s="126"/>
      <c r="R208" s="127">
        <f>R209+R211</f>
        <v>0</v>
      </c>
      <c r="S208" s="126"/>
      <c r="T208" s="128">
        <f>T209+T211</f>
        <v>0</v>
      </c>
      <c r="AR208" s="122" t="s">
        <v>140</v>
      </c>
      <c r="AT208" s="129" t="s">
        <v>73</v>
      </c>
      <c r="AU208" s="129" t="s">
        <v>74</v>
      </c>
      <c r="AY208" s="122" t="s">
        <v>119</v>
      </c>
      <c r="BK208" s="130">
        <f>BK209+BK211</f>
        <v>0</v>
      </c>
    </row>
    <row r="209" spans="1:65" s="12" customFormat="1" ht="22.9" customHeight="1">
      <c r="B209" s="121"/>
      <c r="D209" s="122" t="s">
        <v>73</v>
      </c>
      <c r="E209" s="131" t="s">
        <v>402</v>
      </c>
      <c r="F209" s="131" t="s">
        <v>403</v>
      </c>
      <c r="J209" s="132">
        <f>BK209</f>
        <v>0</v>
      </c>
      <c r="L209" s="121"/>
      <c r="M209" s="125"/>
      <c r="N209" s="126"/>
      <c r="O209" s="126"/>
      <c r="P209" s="127">
        <f>P210</f>
        <v>0</v>
      </c>
      <c r="Q209" s="126"/>
      <c r="R209" s="127">
        <f>R210</f>
        <v>0</v>
      </c>
      <c r="S209" s="126"/>
      <c r="T209" s="128">
        <f>T210</f>
        <v>0</v>
      </c>
      <c r="AR209" s="122" t="s">
        <v>140</v>
      </c>
      <c r="AT209" s="129" t="s">
        <v>73</v>
      </c>
      <c r="AU209" s="129" t="s">
        <v>79</v>
      </c>
      <c r="AY209" s="122" t="s">
        <v>119</v>
      </c>
      <c r="BK209" s="130">
        <f>BK210</f>
        <v>0</v>
      </c>
    </row>
    <row r="210" spans="1:65" s="2" customFormat="1" ht="16.5" customHeight="1">
      <c r="A210" s="26"/>
      <c r="B210" s="133"/>
      <c r="C210" s="134" t="s">
        <v>404</v>
      </c>
      <c r="D210" s="134" t="s">
        <v>121</v>
      </c>
      <c r="E210" s="135" t="s">
        <v>405</v>
      </c>
      <c r="F210" s="136" t="s">
        <v>406</v>
      </c>
      <c r="G210" s="137" t="s">
        <v>407</v>
      </c>
      <c r="H210" s="138">
        <v>1</v>
      </c>
      <c r="I210" s="139"/>
      <c r="J210" s="139">
        <f>ROUND(I210*H210,2)</f>
        <v>0</v>
      </c>
      <c r="K210" s="140"/>
      <c r="L210" s="27"/>
      <c r="M210" s="141" t="s">
        <v>1</v>
      </c>
      <c r="N210" s="142" t="s">
        <v>40</v>
      </c>
      <c r="O210" s="143">
        <v>0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5" t="s">
        <v>408</v>
      </c>
      <c r="AT210" s="145" t="s">
        <v>121</v>
      </c>
      <c r="AU210" s="145" t="s">
        <v>126</v>
      </c>
      <c r="AY210" s="14" t="s">
        <v>119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4" t="s">
        <v>126</v>
      </c>
      <c r="BK210" s="146">
        <f>ROUND(I210*H210,2)</f>
        <v>0</v>
      </c>
      <c r="BL210" s="14" t="s">
        <v>408</v>
      </c>
      <c r="BM210" s="145" t="s">
        <v>409</v>
      </c>
    </row>
    <row r="211" spans="1:65" s="12" customFormat="1" ht="22.9" customHeight="1">
      <c r="B211" s="121"/>
      <c r="D211" s="122" t="s">
        <v>73</v>
      </c>
      <c r="E211" s="131" t="s">
        <v>410</v>
      </c>
      <c r="F211" s="131" t="s">
        <v>411</v>
      </c>
      <c r="J211" s="132">
        <f>BK211</f>
        <v>0</v>
      </c>
      <c r="L211" s="121"/>
      <c r="M211" s="125"/>
      <c r="N211" s="126"/>
      <c r="O211" s="126"/>
      <c r="P211" s="127">
        <f>P212</f>
        <v>0</v>
      </c>
      <c r="Q211" s="126"/>
      <c r="R211" s="127">
        <f>R212</f>
        <v>0</v>
      </c>
      <c r="S211" s="126"/>
      <c r="T211" s="128">
        <f>T212</f>
        <v>0</v>
      </c>
      <c r="AR211" s="122" t="s">
        <v>140</v>
      </c>
      <c r="AT211" s="129" t="s">
        <v>73</v>
      </c>
      <c r="AU211" s="129" t="s">
        <v>79</v>
      </c>
      <c r="AY211" s="122" t="s">
        <v>119</v>
      </c>
      <c r="BK211" s="130">
        <f>BK212</f>
        <v>0</v>
      </c>
    </row>
    <row r="212" spans="1:65" s="2" customFormat="1" ht="24.2" customHeight="1">
      <c r="A212" s="26"/>
      <c r="B212" s="133"/>
      <c r="C212" s="134" t="s">
        <v>412</v>
      </c>
      <c r="D212" s="134" t="s">
        <v>121</v>
      </c>
      <c r="E212" s="135" t="s">
        <v>413</v>
      </c>
      <c r="F212" s="136" t="s">
        <v>414</v>
      </c>
      <c r="G212" s="137" t="s">
        <v>415</v>
      </c>
      <c r="H212" s="138">
        <v>1</v>
      </c>
      <c r="I212" s="139"/>
      <c r="J212" s="139">
        <f>ROUND(I212*H212,2)</f>
        <v>0</v>
      </c>
      <c r="K212" s="140"/>
      <c r="L212" s="27"/>
      <c r="M212" s="157" t="s">
        <v>1</v>
      </c>
      <c r="N212" s="158" t="s">
        <v>40</v>
      </c>
      <c r="O212" s="159">
        <v>0</v>
      </c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5" t="s">
        <v>408</v>
      </c>
      <c r="AT212" s="145" t="s">
        <v>121</v>
      </c>
      <c r="AU212" s="145" t="s">
        <v>126</v>
      </c>
      <c r="AY212" s="14" t="s">
        <v>119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4" t="s">
        <v>126</v>
      </c>
      <c r="BK212" s="146">
        <f>ROUND(I212*H212,2)</f>
        <v>0</v>
      </c>
      <c r="BL212" s="14" t="s">
        <v>408</v>
      </c>
      <c r="BM212" s="145" t="s">
        <v>416</v>
      </c>
    </row>
    <row r="213" spans="1:65" s="2" customFormat="1" ht="6.95" customHeight="1">
      <c r="A213" s="26"/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</sheetData>
  <autoFilter ref="C128:K212"/>
  <mergeCells count="5">
    <mergeCell ref="E7:H7"/>
    <mergeCell ref="E25:H25"/>
    <mergeCell ref="E85:H85"/>
    <mergeCell ref="E121:H121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Kuman - Klub seniorů na u...</vt:lpstr>
      <vt:lpstr>'Kuman - Klub seniorů na u...'!Názvy_tisku</vt:lpstr>
      <vt:lpstr>'Rekapitulace stavby'!Názvy_tisku</vt:lpstr>
      <vt:lpstr>'Kuman - Klub seniorů na 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PC-BADURA\Admin</dc:creator>
  <cp:lastModifiedBy>Mońská Naděžda</cp:lastModifiedBy>
  <dcterms:created xsi:type="dcterms:W3CDTF">2024-06-18T09:05:00Z</dcterms:created>
  <dcterms:modified xsi:type="dcterms:W3CDTF">2024-06-28T06:38:03Z</dcterms:modified>
</cp:coreProperties>
</file>