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usova\Desktop\Veřejné zakázky\Sanace zdiva\"/>
    </mc:Choice>
  </mc:AlternateContent>
  <bookViews>
    <workbookView xWindow="0" yWindow="0" windowWidth="24000" windowHeight="9735" activeTab="1"/>
  </bookViews>
  <sheets>
    <sheet name="Rekapitulace stavby" sheetId="1" r:id="rId1"/>
    <sheet name="01 - Sanace zdiva a asute..." sheetId="2" r:id="rId2"/>
  </sheets>
  <definedNames>
    <definedName name="_xlnm._FilterDatabase" localSheetId="1" hidden="1">'01 - Sanace zdiva a asute...'!$C$126:$K$176</definedName>
    <definedName name="_xlnm.Print_Titles" localSheetId="1">'01 - Sanace zdiva a asute...'!$126:$126</definedName>
    <definedName name="_xlnm.Print_Titles" localSheetId="0">'Rekapitulace stavby'!$92:$92</definedName>
    <definedName name="_xlnm.Print_Area" localSheetId="1">'01 - Sanace zdiva a asute...'!$C$4:$J$76,'01 - Sanace zdiva a asute...'!$C$82:$J$108,'01 - Sanace zdiva a asute...'!$C$114:$J$176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T141" i="2" s="1"/>
  <c r="R142" i="2"/>
  <c r="R141" i="2"/>
  <c r="P142" i="2"/>
  <c r="P141" i="2" s="1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 s="1"/>
  <c r="R135" i="2"/>
  <c r="R134" i="2" s="1"/>
  <c r="P135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T129" i="2"/>
  <c r="R130" i="2"/>
  <c r="R129" i="2" s="1"/>
  <c r="P130" i="2"/>
  <c r="P129" i="2" s="1"/>
  <c r="F124" i="2"/>
  <c r="F121" i="2"/>
  <c r="E119" i="2"/>
  <c r="F92" i="2"/>
  <c r="F89" i="2"/>
  <c r="E87" i="2"/>
  <c r="J21" i="2"/>
  <c r="E21" i="2"/>
  <c r="J123" i="2" s="1"/>
  <c r="J20" i="2"/>
  <c r="J15" i="2"/>
  <c r="E15" i="2"/>
  <c r="F91" i="2" s="1"/>
  <c r="J14" i="2"/>
  <c r="J121" i="2"/>
  <c r="E7" i="2"/>
  <c r="E85" i="2" s="1"/>
  <c r="L90" i="1"/>
  <c r="AM90" i="1"/>
  <c r="AM89" i="1"/>
  <c r="L89" i="1"/>
  <c r="AM87" i="1"/>
  <c r="L87" i="1"/>
  <c r="L85" i="1"/>
  <c r="BK176" i="2"/>
  <c r="J173" i="2"/>
  <c r="J170" i="2"/>
  <c r="BK165" i="2"/>
  <c r="BK153" i="2"/>
  <c r="J151" i="2"/>
  <c r="J145" i="2"/>
  <c r="J168" i="2"/>
  <c r="J165" i="2"/>
  <c r="BK162" i="2"/>
  <c r="J157" i="2"/>
  <c r="J155" i="2"/>
  <c r="J153" i="2"/>
  <c r="J148" i="2"/>
  <c r="J142" i="2"/>
  <c r="J137" i="2"/>
  <c r="BK170" i="2"/>
  <c r="J162" i="2"/>
  <c r="J160" i="2"/>
  <c r="BK158" i="2"/>
  <c r="BK155" i="2"/>
  <c r="J149" i="2"/>
  <c r="BK142" i="2"/>
  <c r="BK138" i="2"/>
  <c r="J130" i="2"/>
  <c r="BK175" i="2"/>
  <c r="BK171" i="2"/>
  <c r="BK130" i="2"/>
  <c r="BK172" i="2"/>
  <c r="J167" i="2"/>
  <c r="J161" i="2"/>
  <c r="J152" i="2"/>
  <c r="J146" i="2"/>
  <c r="BK168" i="2"/>
  <c r="BK166" i="2"/>
  <c r="J163" i="2"/>
  <c r="J158" i="2"/>
  <c r="BK154" i="2"/>
  <c r="BK149" i="2"/>
  <c r="BK145" i="2"/>
  <c r="J138" i="2"/>
  <c r="BK133" i="2"/>
  <c r="BK163" i="2"/>
  <c r="J159" i="2"/>
  <c r="J156" i="2"/>
  <c r="BK151" i="2"/>
  <c r="BK146" i="2"/>
  <c r="BK139" i="2"/>
  <c r="J133" i="2"/>
  <c r="J175" i="2"/>
  <c r="J171" i="2"/>
  <c r="J166" i="2"/>
  <c r="BK160" i="2"/>
  <c r="BK148" i="2"/>
  <c r="J139" i="2"/>
  <c r="BK167" i="2"/>
  <c r="BK164" i="2"/>
  <c r="BK159" i="2"/>
  <c r="BK156" i="2"/>
  <c r="BK152" i="2"/>
  <c r="BK147" i="2"/>
  <c r="J140" i="2"/>
  <c r="J135" i="2"/>
  <c r="J164" i="2"/>
  <c r="BK161" i="2"/>
  <c r="BK157" i="2"/>
  <c r="J154" i="2"/>
  <c r="J147" i="2"/>
  <c r="BK140" i="2"/>
  <c r="J132" i="2"/>
  <c r="J176" i="2"/>
  <c r="J172" i="2"/>
  <c r="BK132" i="2"/>
  <c r="BK137" i="2"/>
  <c r="BK173" i="2"/>
  <c r="BK135" i="2"/>
  <c r="AS94" i="1"/>
  <c r="BK136" i="2" l="1"/>
  <c r="J136" i="2" s="1"/>
  <c r="J101" i="2" s="1"/>
  <c r="T136" i="2"/>
  <c r="T128" i="2" s="1"/>
  <c r="BK150" i="2"/>
  <c r="J150" i="2"/>
  <c r="J105" i="2" s="1"/>
  <c r="P150" i="2"/>
  <c r="BK169" i="2"/>
  <c r="J169" i="2" s="1"/>
  <c r="J106" i="2" s="1"/>
  <c r="R169" i="2"/>
  <c r="P174" i="2"/>
  <c r="P131" i="2"/>
  <c r="T131" i="2"/>
  <c r="P136" i="2"/>
  <c r="P128" i="2" s="1"/>
  <c r="BK144" i="2"/>
  <c r="J144" i="2" s="1"/>
  <c r="J104" i="2" s="1"/>
  <c r="R144" i="2"/>
  <c r="R150" i="2"/>
  <c r="P169" i="2"/>
  <c r="BK174" i="2"/>
  <c r="J174" i="2" s="1"/>
  <c r="J107" i="2" s="1"/>
  <c r="R174" i="2"/>
  <c r="BK131" i="2"/>
  <c r="J131" i="2" s="1"/>
  <c r="J99" i="2" s="1"/>
  <c r="R131" i="2"/>
  <c r="R136" i="2"/>
  <c r="P144" i="2"/>
  <c r="T144" i="2"/>
  <c r="T150" i="2"/>
  <c r="T169" i="2"/>
  <c r="T174" i="2"/>
  <c r="BK129" i="2"/>
  <c r="J129" i="2" s="1"/>
  <c r="J98" i="2" s="1"/>
  <c r="BK141" i="2"/>
  <c r="J141" i="2" s="1"/>
  <c r="J102" i="2" s="1"/>
  <c r="BK134" i="2"/>
  <c r="J134" i="2" s="1"/>
  <c r="J100" i="2" s="1"/>
  <c r="J89" i="2"/>
  <c r="E117" i="2"/>
  <c r="BE138" i="2"/>
  <c r="BE140" i="2"/>
  <c r="BE168" i="2"/>
  <c r="BE170" i="2"/>
  <c r="BE171" i="2"/>
  <c r="BE173" i="2"/>
  <c r="F123" i="2"/>
  <c r="BE133" i="2"/>
  <c r="BE142" i="2"/>
  <c r="BE145" i="2"/>
  <c r="BE152" i="2"/>
  <c r="BE158" i="2"/>
  <c r="BE166" i="2"/>
  <c r="J91" i="2"/>
  <c r="BE130" i="2"/>
  <c r="BE146" i="2"/>
  <c r="BE147" i="2"/>
  <c r="BE148" i="2"/>
  <c r="BE153" i="2"/>
  <c r="BE154" i="2"/>
  <c r="BE156" i="2"/>
  <c r="BE157" i="2"/>
  <c r="BE160" i="2"/>
  <c r="BE161" i="2"/>
  <c r="BE163" i="2"/>
  <c r="BE164" i="2"/>
  <c r="BE165" i="2"/>
  <c r="BE132" i="2"/>
  <c r="BE135" i="2"/>
  <c r="BE137" i="2"/>
  <c r="BE139" i="2"/>
  <c r="BE149" i="2"/>
  <c r="BE151" i="2"/>
  <c r="BE155" i="2"/>
  <c r="BE159" i="2"/>
  <c r="BE162" i="2"/>
  <c r="BE167" i="2"/>
  <c r="BE172" i="2"/>
  <c r="BE175" i="2"/>
  <c r="BE176" i="2"/>
  <c r="J34" i="2"/>
  <c r="AW95" i="1" s="1"/>
  <c r="F35" i="2"/>
  <c r="BB95" i="1" s="1"/>
  <c r="BB94" i="1" s="1"/>
  <c r="AX94" i="1" s="1"/>
  <c r="F37" i="2"/>
  <c r="BD95" i="1" s="1"/>
  <c r="BD94" i="1" s="1"/>
  <c r="W33" i="1" s="1"/>
  <c r="F36" i="2"/>
  <c r="BC95" i="1" s="1"/>
  <c r="BC94" i="1" s="1"/>
  <c r="W32" i="1" s="1"/>
  <c r="F34" i="2"/>
  <c r="BA95" i="1" s="1"/>
  <c r="BA94" i="1" s="1"/>
  <c r="W30" i="1" s="1"/>
  <c r="R128" i="2" l="1"/>
  <c r="P143" i="2"/>
  <c r="P127" i="2"/>
  <c r="AU95" i="1" s="1"/>
  <c r="AU94" i="1" s="1"/>
  <c r="T143" i="2"/>
  <c r="T127" i="2" s="1"/>
  <c r="R143" i="2"/>
  <c r="R127" i="2" s="1"/>
  <c r="BK128" i="2"/>
  <c r="J128" i="2" s="1"/>
  <c r="J97" i="2" s="1"/>
  <c r="BK143" i="2"/>
  <c r="J143" i="2" s="1"/>
  <c r="J103" i="2" s="1"/>
  <c r="AW94" i="1"/>
  <c r="AK30" i="1" s="1"/>
  <c r="J33" i="2"/>
  <c r="AV95" i="1" s="1"/>
  <c r="AT95" i="1" s="1"/>
  <c r="W31" i="1"/>
  <c r="F33" i="2"/>
  <c r="AZ95" i="1" s="1"/>
  <c r="AZ94" i="1" s="1"/>
  <c r="AV94" i="1" s="1"/>
  <c r="AK29" i="1" s="1"/>
  <c r="AY94" i="1"/>
  <c r="BK127" i="2" l="1"/>
  <c r="J127" i="2" s="1"/>
  <c r="J96" i="2" s="1"/>
  <c r="W29" i="1"/>
  <c r="AT94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<sst xmlns="http://schemas.openxmlformats.org/spreadsheetml/2006/main" count="857" uniqueCount="294">
  <si>
    <t>Export Komplet</t>
  </si>
  <si>
    <t/>
  </si>
  <si>
    <t>2.0</t>
  </si>
  <si>
    <t>False</t>
  </si>
  <si>
    <t>{9c98f181-7bbb-410f-b2fc-c4afb300aea6}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</si>
  <si>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</si>
  <si>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</si>
  <si>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</si>
  <si>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</si>
  <si>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</si>
  <si>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</si>
  <si>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</si>
  <si>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</si>
  <si>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</si>
  <si>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</si>
  <si>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</si>
  <si>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</si>
  <si>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Karviná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</si>
  <si>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</si>
  <si>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</si>
  <si>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</si>
  <si>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</si>
  <si>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</si>
  <si>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</si>
  <si>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</si>
  <si>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</si>
  <si>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</si>
  <si>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</si>
  <si>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</si>
  <si>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</si>
  <si>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</si>
  <si>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</si>
  <si>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</si>
  <si>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</si>
  <si>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</si>
  <si>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</si>
  <si>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</si>
  <si>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</si>
  <si>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</si>
  <si>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</si>
  <si>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</si>
  <si>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</si>
  <si>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</si>
  <si>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</si>
  <si>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</si>
  <si>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</si>
  <si>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</si>
  <si>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</si>
  <si>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</si>
  <si>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</si>
  <si>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</si>
  <si>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</si>
  <si>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</si>
  <si>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</si>
  <si>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</si>
  <si>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</si>
  <si>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</si>
  <si>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</si>
  <si>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</si>
  <si>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</si>
  <si>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</si>
  <si>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</si>
  <si>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</si>
  <si>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</si>
  <si>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</si>
  <si>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</si>
  <si>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</si>
  <si>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</si>
  <si>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</si>
  <si>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</si>
  <si>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</si>
  <si>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</si>
  <si>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</si>
  <si>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</si>
  <si>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</si>
  <si>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</si>
  <si>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{32f0312f-46e1-434f-b2ee-7aeb9bc50159}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</si>
  <si>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</si>
  <si>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</si>
  <si>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</si>
  <si>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</si>
  <si>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</si>
  <si>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</si>
  <si>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</si>
  <si>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</si>
  <si>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</si>
  <si>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61 - Úprava povrchů vnitřních</t>
  </si>
  <si>
    <t xml:space="preserve">    97 - Ostatní bourací práce</t>
  </si>
  <si>
    <t xml:space="preserve">    98 - Sanace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</si>
  <si>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</si>
  <si>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</si>
  <si>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</si>
  <si>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</si>
  <si>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766 - Konstrukce truhlářské</t>
  </si>
  <si>
    <t xml:space="preserve">    776 - Podlahy povlakové</t>
  </si>
  <si>
    <t xml:space="preserve">    784 - Malby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</si>
  <si>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</si>
  <si>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</si>
  <si>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</si>
  <si>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</si>
  <si>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</si>
  <si>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</si>
  <si>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</si>
  <si>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</si>
  <si>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</si>
  <si>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</si>
  <si>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</si>
  <si>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</si>
  <si>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</si>
  <si>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</si>
  <si>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</si>
  <si>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</si>
  <si>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</si>
  <si>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</si>
  <si>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</si>
  <si>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612434113</t>
  </si>
  <si>
    <t>Omítkový sanační systém vnitřní třívrstvý -sanační postřik, jádrová sanační omítka, štuková sanační omítka</t>
  </si>
  <si>
    <t>m2</t>
  </si>
  <si>
    <t>4</t>
  </si>
  <si>
    <t>-946654434</t>
  </si>
  <si>
    <t>97</t>
  </si>
  <si>
    <t>Ostatní bourací práce</t>
  </si>
  <si>
    <t>978013191</t>
  </si>
  <si>
    <t>Otlučení (osekání) vnitřní vápenné nebo vápenocementové omítky stěn v rozsahu přes 50 do 100 %</t>
  </si>
  <si>
    <t>220883617</t>
  </si>
  <si>
    <t>3</t>
  </si>
  <si>
    <t>978023411</t>
  </si>
  <si>
    <t>Vyškrabání spár zdiva cihelného mimo komínového</t>
  </si>
  <si>
    <t>-462461631</t>
  </si>
  <si>
    <t>98</t>
  </si>
  <si>
    <t>Sanace</t>
  </si>
  <si>
    <t>319202113</t>
  </si>
  <si>
    <t>Dodatečná izolace zdiva tl přes 300 do 450 mm nízkotlakou injektáží silikonovou mikroemulzí</t>
  </si>
  <si>
    <t>m</t>
  </si>
  <si>
    <t>-1890489780</t>
  </si>
  <si>
    <t>997</t>
  </si>
  <si>
    <t>Přesun sutě</t>
  </si>
  <si>
    <t>5</t>
  </si>
  <si>
    <t>997013211</t>
  </si>
  <si>
    <t>Vnitrostaveništní doprava suti a vybouraných hmot pro budovy v do 6 m ručně</t>
  </si>
  <si>
    <t>t</t>
  </si>
  <si>
    <t>1227078574</t>
  </si>
  <si>
    <t>6</t>
  </si>
  <si>
    <t>997013501</t>
  </si>
  <si>
    <t>Odvoz suti a vybouraných hmot na skládku nebo meziskládku do 1 km se složením</t>
  </si>
  <si>
    <t>1901237879</t>
  </si>
  <si>
    <t>7</t>
  </si>
  <si>
    <t>997013509</t>
  </si>
  <si>
    <t>Příplatek k odvozu suti a vybouraných hmot na skládku ZKD 1 km přes 1 km</t>
  </si>
  <si>
    <t>-2041702500</t>
  </si>
  <si>
    <t>8</t>
  </si>
  <si>
    <t>997013601</t>
  </si>
  <si>
    <t>Poplatek za uložení na skládce</t>
  </si>
  <si>
    <t>1246496889</t>
  </si>
  <si>
    <t>998</t>
  </si>
  <si>
    <t>Přesun hmot</t>
  </si>
  <si>
    <t>9</t>
  </si>
  <si>
    <t>998018001</t>
  </si>
  <si>
    <t>Přesun hmot ruční pro budovy v do 6 m</t>
  </si>
  <si>
    <t>1568113070</t>
  </si>
  <si>
    <t>PSV</t>
  </si>
  <si>
    <t>Práce a dodávky PSV</t>
  </si>
  <si>
    <t>735</t>
  </si>
  <si>
    <t>Ústřední vytápění - otopná tělesa</t>
  </si>
  <si>
    <t>10</t>
  </si>
  <si>
    <t>735151821</t>
  </si>
  <si>
    <t>Demontáž otopného tělesa  dl do 1500 mm</t>
  </si>
  <si>
    <t>kus</t>
  </si>
  <si>
    <t>16</t>
  </si>
  <si>
    <t>1667727202</t>
  </si>
  <si>
    <t>11</t>
  </si>
  <si>
    <t>735151822</t>
  </si>
  <si>
    <t>Demontáž otopného tělesa dl přes 1500 do 2820 mm</t>
  </si>
  <si>
    <t>-45714461</t>
  </si>
  <si>
    <t>735159220</t>
  </si>
  <si>
    <t>Montáž otopných těles dl přes 1140 do 1500 mm</t>
  </si>
  <si>
    <t>102260508</t>
  </si>
  <si>
    <t>13</t>
  </si>
  <si>
    <t>735159230</t>
  </si>
  <si>
    <t>Montáž otopných těles dl přes 1500 do 1980 mm</t>
  </si>
  <si>
    <t>-1834839216</t>
  </si>
  <si>
    <t>14</t>
  </si>
  <si>
    <t>735901</t>
  </si>
  <si>
    <t>hod</t>
  </si>
  <si>
    <t>-936170726</t>
  </si>
  <si>
    <t>766</t>
  </si>
  <si>
    <t>Konstrukce truhlářské</t>
  </si>
  <si>
    <t>15</t>
  </si>
  <si>
    <t>766001</t>
  </si>
  <si>
    <t>ks</t>
  </si>
  <si>
    <t>1976871926</t>
  </si>
  <si>
    <t>766002</t>
  </si>
  <si>
    <t>-1083539792</t>
  </si>
  <si>
    <t>17</t>
  </si>
  <si>
    <t>766003</t>
  </si>
  <si>
    <t>1493790974</t>
  </si>
  <si>
    <t>18</t>
  </si>
  <si>
    <t>766004</t>
  </si>
  <si>
    <t>-1440089985</t>
  </si>
  <si>
    <t>19</t>
  </si>
  <si>
    <t>766005</t>
  </si>
  <si>
    <t>2111563815</t>
  </si>
  <si>
    <t>20</t>
  </si>
  <si>
    <t>766006</t>
  </si>
  <si>
    <t>-827434480</t>
  </si>
  <si>
    <t>766007</t>
  </si>
  <si>
    <t>983725974</t>
  </si>
  <si>
    <t>22</t>
  </si>
  <si>
    <t>766008</t>
  </si>
  <si>
    <t>512</t>
  </si>
  <si>
    <t>-777982529</t>
  </si>
  <si>
    <t>23</t>
  </si>
  <si>
    <t>766009</t>
  </si>
  <si>
    <t>-1336774868</t>
  </si>
  <si>
    <t>24</t>
  </si>
  <si>
    <t>766010</t>
  </si>
  <si>
    <t>445645537</t>
  </si>
  <si>
    <t>25</t>
  </si>
  <si>
    <t>766011</t>
  </si>
  <si>
    <t>1740187146</t>
  </si>
  <si>
    <t>26</t>
  </si>
  <si>
    <t>766012</t>
  </si>
  <si>
    <t>1819744035</t>
  </si>
  <si>
    <t>27</t>
  </si>
  <si>
    <t>M</t>
  </si>
  <si>
    <t>611001</t>
  </si>
  <si>
    <t>Materiál - schodiště</t>
  </si>
  <si>
    <t>kpl</t>
  </si>
  <si>
    <t>-2127871693</t>
  </si>
  <si>
    <t>28</t>
  </si>
  <si>
    <t>766013</t>
  </si>
  <si>
    <t>-1566236080</t>
  </si>
  <si>
    <t>29</t>
  </si>
  <si>
    <t>766014</t>
  </si>
  <si>
    <t>-772860706</t>
  </si>
  <si>
    <t>30</t>
  </si>
  <si>
    <t>766015</t>
  </si>
  <si>
    <t>-1736039712</t>
  </si>
  <si>
    <t>31</t>
  </si>
  <si>
    <t>766016</t>
  </si>
  <si>
    <t>-844490178</t>
  </si>
  <si>
    <t>32</t>
  </si>
  <si>
    <t>611002</t>
  </si>
  <si>
    <t>Obložení radiátorů, montáž skříněk - spojovací materiál</t>
  </si>
  <si>
    <t>747579703</t>
  </si>
  <si>
    <t>776</t>
  </si>
  <si>
    <t>Podlahy povlakové</t>
  </si>
  <si>
    <t>33</t>
  </si>
  <si>
    <t>776311112</t>
  </si>
  <si>
    <t>Montáž textilních podlahovin lepením na stupnice přes 300 mm</t>
  </si>
  <si>
    <t>1531237328</t>
  </si>
  <si>
    <t>34</t>
  </si>
  <si>
    <t>776311212</t>
  </si>
  <si>
    <t>Montáž textilních podlahovin lepením na  podstupnice výšky přes 200 mm</t>
  </si>
  <si>
    <t>248155738</t>
  </si>
  <si>
    <t>35</t>
  </si>
  <si>
    <t>6975110R</t>
  </si>
  <si>
    <t>koberec  v pásu tl 8mm, všívaná lineární smyčka, vlákno  28 dB, třída zátěže 22</t>
  </si>
  <si>
    <t>21049067</t>
  </si>
  <si>
    <t>36</t>
  </si>
  <si>
    <t>998776201</t>
  </si>
  <si>
    <t>Přesun hmot pro podlahy povlakové v objektech v do 6 m</t>
  </si>
  <si>
    <t>%</t>
  </si>
  <si>
    <t>711572563</t>
  </si>
  <si>
    <t>784</t>
  </si>
  <si>
    <t xml:space="preserve">Malby </t>
  </si>
  <si>
    <t>38</t>
  </si>
  <si>
    <t>784181101</t>
  </si>
  <si>
    <t>Základní akrylátová jednonásobná bezbarvá penetrace podkladu v místnostech v do 3,80 m</t>
  </si>
  <si>
    <t>-37794231</t>
  </si>
  <si>
    <t>39</t>
  </si>
  <si>
    <t>-539259883</t>
  </si>
  <si>
    <t>784331001</t>
  </si>
  <si>
    <t>Dvojnásobné bílé protiplísňové malby v místnostech v do 3,80 m</t>
  </si>
  <si>
    <t>Demontáž šatních zástěn (S08)</t>
  </si>
  <si>
    <t>Montáž šatních zástěn (S08)</t>
  </si>
  <si>
    <t xml:space="preserve">Demontáž obložení topných těles (S21) </t>
  </si>
  <si>
    <t>Demontáž obložení stěn (S21)</t>
  </si>
  <si>
    <t xml:space="preserve">Montáž obložení topných těles (S21) </t>
  </si>
  <si>
    <t>Obložení stěn - výroba, dodávka materiálu, montáž (S21)</t>
  </si>
  <si>
    <t>Demontáž obložení topných těles (S22)</t>
  </si>
  <si>
    <t>Demontáž skříněk (S22)</t>
  </si>
  <si>
    <t>Demontáž schodiště (S22)</t>
  </si>
  <si>
    <t>Montáž obložení topných těles (S22)</t>
  </si>
  <si>
    <t>Schodiště - montáž a výroba (S22)</t>
  </si>
  <si>
    <t>Montáž skříněk (S22)</t>
  </si>
  <si>
    <t>Demontáž obložení topných těles (S23)</t>
  </si>
  <si>
    <t>Demontáž skříněk (S23)</t>
  </si>
  <si>
    <t>Montáž obložení topných těles (S23)</t>
  </si>
  <si>
    <t>Montáž skříněk (S23)</t>
  </si>
  <si>
    <t>Sanace zdiva v interiéru objektu školní družiny a kuchyně  v 1. PP - ZŠ a MŠ Dělnická, Karviná</t>
  </si>
  <si>
    <t>Sanace zdiva v interiéru  objektu školní družiny a kuchyně  v 1. PP</t>
  </si>
  <si>
    <t>01 - Sanace zdiva v interiéru objektu školní družiny a kuchyně v 1. PP</t>
  </si>
  <si>
    <t>Dokončovací a úklidové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</si>
</sst>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19" fillId="0" borderId="0" xfId="0" applyNumberFormat="1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166" fontId="27" fillId="0" borderId="12" xfId="0" applyNumberFormat="1" applyFont="1" applyBorder="1" applyProtection="1">
      <protection locked="0"/>
    </xf>
    <xf numFmtId="166" fontId="27" fillId="0" borderId="13" xfId="0" applyNumberFormat="1" applyFont="1" applyBorder="1" applyProtection="1"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Protection="1"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 applyProtection="1">
      <alignment vertical="center"/>
      <protection locked="0"/>
    </xf>
    <xf numFmtId="166" fontId="18" fillId="0" borderId="1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30" fillId="0" borderId="3" xfId="0" applyFont="1" applyBorder="1" applyAlignment="1" applyProtection="1">
      <alignment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166" fontId="18" fillId="0" borderId="20" xfId="0" applyNumberFormat="1" applyFont="1" applyBorder="1" applyAlignment="1" applyProtection="1">
      <alignment vertical="center"/>
      <protection locked="0"/>
    </xf>
    <xf numFmtId="166" fontId="18" fillId="0" borderId="21" xfId="0" applyNumberFormat="1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9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>
      <c r="AR2" s="73" t="s">
        <v>5</v>
      </c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S2" s="8" t="s">
        <v>6</v>
      </c>
      <c r="BT2" s="8" t="s">
        <v>7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>
      <c r="B4" s="11"/>
      <c r="D4" s="12" t="s">
        <v>9</v>
      </c>
      <c r="AR4" s="11"/>
      <c r="AS4" s="13" t="s">
        <v>10</v>
      </c>
      <c r="BS4" s="8" t="s">
        <v>11</v>
      </c>
    </row>
    <row r="5" spans="1:74" ht="12" customHeight="1">
      <c r="B5" s="11"/>
      <c r="D5" s="14" t="s">
        <v>12</v>
      </c>
      <c r="K5" s="101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R5" s="11"/>
      <c r="BS5" s="8" t="s">
        <v>6</v>
      </c>
    </row>
    <row r="6" spans="1:74" ht="36.950000000000003" customHeight="1">
      <c r="B6" s="11"/>
      <c r="D6" s="16" t="s">
        <v>13</v>
      </c>
      <c r="K6" s="102" t="s">
        <v>290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R6" s="11"/>
      <c r="BS6" s="8" t="s">
        <v>6</v>
      </c>
    </row>
    <row r="7" spans="1:74" ht="12" customHeight="1">
      <c r="B7" s="11"/>
      <c r="D7" s="17" t="s">
        <v>14</v>
      </c>
      <c r="K7" s="15" t="s">
        <v>1</v>
      </c>
      <c r="AK7" s="17" t="s">
        <v>15</v>
      </c>
      <c r="AN7" s="15" t="s">
        <v>1</v>
      </c>
      <c r="AR7" s="11"/>
      <c r="BS7" s="8" t="s">
        <v>6</v>
      </c>
    </row>
    <row r="8" spans="1:74" ht="12" customHeight="1">
      <c r="B8" s="11"/>
      <c r="D8" s="17" t="s">
        <v>16</v>
      </c>
      <c r="K8" s="15" t="s">
        <v>17</v>
      </c>
      <c r="AK8" s="17" t="s">
        <v>18</v>
      </c>
      <c r="AN8" s="72"/>
      <c r="AR8" s="11"/>
      <c r="BS8" s="8" t="s">
        <v>6</v>
      </c>
    </row>
    <row r="9" spans="1:74" ht="14.45" customHeight="1">
      <c r="B9" s="11"/>
      <c r="AR9" s="11"/>
      <c r="BS9" s="8" t="s">
        <v>6</v>
      </c>
    </row>
    <row r="10" spans="1:74" ht="12" customHeight="1">
      <c r="B10" s="11"/>
      <c r="D10" s="17" t="s">
        <v>19</v>
      </c>
      <c r="AK10" s="17" t="s">
        <v>20</v>
      </c>
      <c r="AN10" s="15" t="s">
        <v>1</v>
      </c>
      <c r="AR10" s="11"/>
      <c r="BS10" s="8" t="s">
        <v>6</v>
      </c>
    </row>
    <row r="11" spans="1:74" ht="18.399999999999999" customHeight="1">
      <c r="B11" s="11"/>
      <c r="E11" s="15" t="s">
        <v>21</v>
      </c>
      <c r="AK11" s="17" t="s">
        <v>22</v>
      </c>
      <c r="AN11" s="15" t="s">
        <v>1</v>
      </c>
      <c r="AR11" s="11"/>
      <c r="BS11" s="8" t="s">
        <v>6</v>
      </c>
    </row>
    <row r="12" spans="1:74" ht="6.95" customHeight="1">
      <c r="B12" s="11"/>
      <c r="AR12" s="11"/>
      <c r="BS12" s="8" t="s">
        <v>6</v>
      </c>
    </row>
    <row r="13" spans="1:74" ht="12" customHeight="1">
      <c r="B13" s="11"/>
      <c r="D13" s="17" t="s">
        <v>23</v>
      </c>
      <c r="AK13" s="17" t="s">
        <v>20</v>
      </c>
      <c r="AN13" s="15" t="s">
        <v>1</v>
      </c>
      <c r="AR13" s="11"/>
      <c r="BS13" s="8" t="s">
        <v>6</v>
      </c>
    </row>
    <row r="14" spans="1:74" ht="12.75">
      <c r="B14" s="11"/>
      <c r="E14" s="15"/>
      <c r="AK14" s="17" t="s">
        <v>22</v>
      </c>
      <c r="AN14" s="15" t="s">
        <v>1</v>
      </c>
      <c r="AR14" s="11"/>
      <c r="BS14" s="8" t="s">
        <v>6</v>
      </c>
    </row>
    <row r="15" spans="1:74" ht="6.95" customHeight="1">
      <c r="B15" s="11"/>
      <c r="AR15" s="11"/>
      <c r="BS15" s="8" t="s">
        <v>3</v>
      </c>
    </row>
    <row r="16" spans="1:74" ht="12" customHeight="1">
      <c r="B16" s="11"/>
      <c r="D16" s="17" t="s">
        <v>24</v>
      </c>
      <c r="AK16" s="17" t="s">
        <v>20</v>
      </c>
      <c r="AN16" s="15" t="s">
        <v>1</v>
      </c>
      <c r="AR16" s="11"/>
      <c r="BS16" s="8" t="s">
        <v>3</v>
      </c>
    </row>
    <row r="17" spans="2:71" ht="18.399999999999999" customHeight="1">
      <c r="B17" s="11"/>
      <c r="E17" s="15" t="s">
        <v>21</v>
      </c>
      <c r="AK17" s="17" t="s">
        <v>22</v>
      </c>
      <c r="AN17" s="15" t="s">
        <v>1</v>
      </c>
      <c r="AR17" s="11"/>
      <c r="BS17" s="8" t="s">
        <v>25</v>
      </c>
    </row>
    <row r="18" spans="2:71" ht="6.95" customHeight="1">
      <c r="B18" s="11"/>
      <c r="AR18" s="11"/>
      <c r="BS18" s="8" t="s">
        <v>6</v>
      </c>
    </row>
    <row r="19" spans="2:71" ht="12" customHeight="1">
      <c r="B19" s="11"/>
      <c r="D19" s="17" t="s">
        <v>26</v>
      </c>
      <c r="AK19" s="17" t="s">
        <v>20</v>
      </c>
      <c r="AN19" s="15" t="s">
        <v>1</v>
      </c>
      <c r="AR19" s="11"/>
      <c r="BS19" s="8" t="s">
        <v>6</v>
      </c>
    </row>
    <row r="20" spans="2:71" ht="18.399999999999999" customHeight="1">
      <c r="B20" s="11"/>
      <c r="E20" s="15"/>
      <c r="AK20" s="17" t="s">
        <v>22</v>
      </c>
      <c r="AN20" s="15" t="s">
        <v>1</v>
      </c>
      <c r="AR20" s="11"/>
      <c r="BS20" s="8" t="s">
        <v>25</v>
      </c>
    </row>
    <row r="21" spans="2:71" ht="6.95" customHeight="1">
      <c r="B21" s="11"/>
      <c r="AR21" s="11"/>
    </row>
    <row r="22" spans="2:71" ht="12" customHeight="1">
      <c r="B22" s="11"/>
      <c r="D22" s="17" t="s">
        <v>27</v>
      </c>
      <c r="AR22" s="11"/>
    </row>
    <row r="23" spans="2:71" ht="16.5" customHeight="1">
      <c r="B23" s="11"/>
      <c r="E23" s="103" t="s">
        <v>1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s="1" customFormat="1" ht="25.9" customHeight="1">
      <c r="B26" s="19"/>
      <c r="D26" s="20" t="s">
        <v>28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04">
        <f>ROUND(AG94,2)</f>
        <v>0</v>
      </c>
      <c r="AL26" s="105"/>
      <c r="AM26" s="105"/>
      <c r="AN26" s="105"/>
      <c r="AO26" s="105"/>
      <c r="AR26" s="19"/>
    </row>
    <row r="27" spans="2:71" s="1" customFormat="1" ht="6.95" customHeight="1">
      <c r="B27" s="19"/>
      <c r="AR27" s="19"/>
    </row>
    <row r="28" spans="2:71" s="1" customFormat="1" ht="12.75">
      <c r="B28" s="19"/>
      <c r="L28" s="106" t="s">
        <v>29</v>
      </c>
      <c r="M28" s="106"/>
      <c r="N28" s="106"/>
      <c r="O28" s="106"/>
      <c r="P28" s="106"/>
      <c r="W28" s="106" t="s">
        <v>30</v>
      </c>
      <c r="X28" s="106"/>
      <c r="Y28" s="106"/>
      <c r="Z28" s="106"/>
      <c r="AA28" s="106"/>
      <c r="AB28" s="106"/>
      <c r="AC28" s="106"/>
      <c r="AD28" s="106"/>
      <c r="AE28" s="106"/>
      <c r="AK28" s="106" t="s">
        <v>31</v>
      </c>
      <c r="AL28" s="106"/>
      <c r="AM28" s="106"/>
      <c r="AN28" s="106"/>
      <c r="AO28" s="106"/>
      <c r="AR28" s="19"/>
    </row>
    <row r="29" spans="2:71" s="2" customFormat="1" ht="14.45" customHeight="1">
      <c r="B29" s="22"/>
      <c r="D29" s="17" t="s">
        <v>32</v>
      </c>
      <c r="F29" s="17" t="s">
        <v>33</v>
      </c>
      <c r="L29" s="91">
        <v>0.21</v>
      </c>
      <c r="M29" s="90"/>
      <c r="N29" s="90"/>
      <c r="O29" s="90"/>
      <c r="P29" s="90"/>
      <c r="W29" s="89">
        <f>ROUND(AZ94, 2)</f>
        <v>0</v>
      </c>
      <c r="X29" s="90"/>
      <c r="Y29" s="90"/>
      <c r="Z29" s="90"/>
      <c r="AA29" s="90"/>
      <c r="AB29" s="90"/>
      <c r="AC29" s="90"/>
      <c r="AD29" s="90"/>
      <c r="AE29" s="90"/>
      <c r="AK29" s="89">
        <f>ROUND(AV94, 2)</f>
        <v>0</v>
      </c>
      <c r="AL29" s="90"/>
      <c r="AM29" s="90"/>
      <c r="AN29" s="90"/>
      <c r="AO29" s="90"/>
      <c r="AR29" s="22"/>
    </row>
    <row r="30" spans="2:71" s="2" customFormat="1" ht="14.45" customHeight="1">
      <c r="B30" s="22"/>
      <c r="F30" s="17" t="s">
        <v>34</v>
      </c>
      <c r="L30" s="91">
        <v>0.12</v>
      </c>
      <c r="M30" s="90"/>
      <c r="N30" s="90"/>
      <c r="O30" s="90"/>
      <c r="P30" s="90"/>
      <c r="W30" s="89">
        <f>ROUND(BA94, 2)</f>
        <v>0</v>
      </c>
      <c r="X30" s="90"/>
      <c r="Y30" s="90"/>
      <c r="Z30" s="90"/>
      <c r="AA30" s="90"/>
      <c r="AB30" s="90"/>
      <c r="AC30" s="90"/>
      <c r="AD30" s="90"/>
      <c r="AE30" s="90"/>
      <c r="AK30" s="89">
        <f>ROUND(AW94, 2)</f>
        <v>0</v>
      </c>
      <c r="AL30" s="90"/>
      <c r="AM30" s="90"/>
      <c r="AN30" s="90"/>
      <c r="AO30" s="90"/>
      <c r="AR30" s="22"/>
    </row>
    <row r="31" spans="2:71" s="2" customFormat="1" ht="14.45" hidden="1" customHeight="1">
      <c r="B31" s="22"/>
      <c r="F31" s="17" t="s">
        <v>35</v>
      </c>
      <c r="L31" s="91">
        <v>0.21</v>
      </c>
      <c r="M31" s="90"/>
      <c r="N31" s="90"/>
      <c r="O31" s="90"/>
      <c r="P31" s="90"/>
      <c r="W31" s="89">
        <f>ROUND(BB94, 2)</f>
        <v>0</v>
      </c>
      <c r="X31" s="90"/>
      <c r="Y31" s="90"/>
      <c r="Z31" s="90"/>
      <c r="AA31" s="90"/>
      <c r="AB31" s="90"/>
      <c r="AC31" s="90"/>
      <c r="AD31" s="90"/>
      <c r="AE31" s="90"/>
      <c r="AK31" s="89">
        <v>0</v>
      </c>
      <c r="AL31" s="90"/>
      <c r="AM31" s="90"/>
      <c r="AN31" s="90"/>
      <c r="AO31" s="90"/>
      <c r="AR31" s="22"/>
    </row>
    <row r="32" spans="2:71" s="2" customFormat="1" ht="14.45" hidden="1" customHeight="1">
      <c r="B32" s="22"/>
      <c r="F32" s="17" t="s">
        <v>36</v>
      </c>
      <c r="L32" s="91">
        <v>0.12</v>
      </c>
      <c r="M32" s="90"/>
      <c r="N32" s="90"/>
      <c r="O32" s="90"/>
      <c r="P32" s="90"/>
      <c r="W32" s="89">
        <f>ROUND(BC94, 2)</f>
        <v>0</v>
      </c>
      <c r="X32" s="90"/>
      <c r="Y32" s="90"/>
      <c r="Z32" s="90"/>
      <c r="AA32" s="90"/>
      <c r="AB32" s="90"/>
      <c r="AC32" s="90"/>
      <c r="AD32" s="90"/>
      <c r="AE32" s="90"/>
      <c r="AK32" s="89">
        <v>0</v>
      </c>
      <c r="AL32" s="90"/>
      <c r="AM32" s="90"/>
      <c r="AN32" s="90"/>
      <c r="AO32" s="90"/>
      <c r="AR32" s="22"/>
    </row>
    <row r="33" spans="2:44" s="2" customFormat="1" ht="14.45" hidden="1" customHeight="1">
      <c r="B33" s="22"/>
      <c r="F33" s="17" t="s">
        <v>37</v>
      </c>
      <c r="L33" s="91">
        <v>0</v>
      </c>
      <c r="M33" s="90"/>
      <c r="N33" s="90"/>
      <c r="O33" s="90"/>
      <c r="P33" s="90"/>
      <c r="W33" s="89">
        <f>ROUND(BD94, 2)</f>
        <v>0</v>
      </c>
      <c r="X33" s="90"/>
      <c r="Y33" s="90"/>
      <c r="Z33" s="90"/>
      <c r="AA33" s="90"/>
      <c r="AB33" s="90"/>
      <c r="AC33" s="90"/>
      <c r="AD33" s="90"/>
      <c r="AE33" s="90"/>
      <c r="AK33" s="89">
        <v>0</v>
      </c>
      <c r="AL33" s="90"/>
      <c r="AM33" s="90"/>
      <c r="AN33" s="90"/>
      <c r="AO33" s="90"/>
      <c r="AR33" s="22"/>
    </row>
    <row r="34" spans="2:44" s="1" customFormat="1" ht="6.95" customHeight="1">
      <c r="B34" s="19"/>
      <c r="AR34" s="19"/>
    </row>
    <row r="35" spans="2:44" s="1" customFormat="1" ht="25.9" customHeight="1">
      <c r="B35" s="19"/>
      <c r="C35" s="23"/>
      <c r="D35" s="24" t="s">
        <v>38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39</v>
      </c>
      <c r="U35" s="25"/>
      <c r="V35" s="25"/>
      <c r="W35" s="25"/>
      <c r="X35" s="92" t="s">
        <v>40</v>
      </c>
      <c r="Y35" s="93"/>
      <c r="Z35" s="93"/>
      <c r="AA35" s="93"/>
      <c r="AB35" s="93"/>
      <c r="AC35" s="25"/>
      <c r="AD35" s="25"/>
      <c r="AE35" s="25"/>
      <c r="AF35" s="25"/>
      <c r="AG35" s="25"/>
      <c r="AH35" s="25"/>
      <c r="AI35" s="25"/>
      <c r="AJ35" s="25"/>
      <c r="AK35" s="94">
        <f>SUM(AK26:AK33)</f>
        <v>0</v>
      </c>
      <c r="AL35" s="93"/>
      <c r="AM35" s="93"/>
      <c r="AN35" s="93"/>
      <c r="AO35" s="95"/>
      <c r="AP35" s="23"/>
      <c r="AQ35" s="23"/>
      <c r="AR35" s="19"/>
    </row>
    <row r="36" spans="2:44" s="1" customFormat="1" ht="6.95" customHeight="1">
      <c r="B36" s="19"/>
      <c r="AR36" s="19"/>
    </row>
    <row r="37" spans="2:44" s="1" customFormat="1" ht="14.45" customHeight="1">
      <c r="B37" s="19"/>
      <c r="AR37" s="19"/>
    </row>
    <row r="38" spans="2:44" ht="14.45" customHeight="1">
      <c r="B38" s="11"/>
      <c r="AR38" s="11"/>
    </row>
    <row r="39" spans="2:44" ht="14.45" customHeight="1">
      <c r="B39" s="11"/>
      <c r="AR39" s="11"/>
    </row>
    <row r="40" spans="2:44" ht="14.45" customHeight="1">
      <c r="B40" s="11"/>
      <c r="AR40" s="11"/>
    </row>
    <row r="41" spans="2:44" ht="14.45" customHeight="1">
      <c r="B41" s="11"/>
      <c r="AR41" s="11"/>
    </row>
    <row r="42" spans="2:44" ht="14.45" customHeight="1">
      <c r="B42" s="11"/>
      <c r="AR42" s="11"/>
    </row>
    <row r="43" spans="2:44" ht="14.45" customHeight="1">
      <c r="B43" s="11"/>
      <c r="AR43" s="11"/>
    </row>
    <row r="44" spans="2:44" ht="14.45" customHeight="1">
      <c r="B44" s="11"/>
      <c r="AR44" s="11"/>
    </row>
    <row r="45" spans="2:44" ht="14.45" customHeight="1">
      <c r="B45" s="11"/>
      <c r="AR45" s="11"/>
    </row>
    <row r="46" spans="2:44" ht="14.45" customHeight="1">
      <c r="B46" s="11"/>
      <c r="AR46" s="11"/>
    </row>
    <row r="47" spans="2:44" ht="14.45" customHeight="1">
      <c r="B47" s="11"/>
      <c r="AR47" s="11"/>
    </row>
    <row r="48" spans="2:44" ht="14.45" customHeight="1">
      <c r="B48" s="11"/>
      <c r="AR48" s="11"/>
    </row>
    <row r="49" spans="2:44" s="1" customFormat="1" ht="14.45" customHeight="1">
      <c r="B49" s="19"/>
      <c r="D49" s="27" t="s">
        <v>41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42</v>
      </c>
      <c r="AI49" s="28"/>
      <c r="AJ49" s="28"/>
      <c r="AK49" s="28"/>
      <c r="AL49" s="28"/>
      <c r="AM49" s="28"/>
      <c r="AN49" s="28"/>
      <c r="AO49" s="28"/>
      <c r="AR49" s="19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19"/>
      <c r="D60" s="29" t="s">
        <v>43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9" t="s">
        <v>44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9" t="s">
        <v>43</v>
      </c>
      <c r="AI60" s="21"/>
      <c r="AJ60" s="21"/>
      <c r="AK60" s="21"/>
      <c r="AL60" s="21"/>
      <c r="AM60" s="29" t="s">
        <v>44</v>
      </c>
      <c r="AN60" s="21"/>
      <c r="AO60" s="21"/>
      <c r="AR60" s="19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19"/>
      <c r="D64" s="27" t="s">
        <v>45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46</v>
      </c>
      <c r="AI64" s="28"/>
      <c r="AJ64" s="28"/>
      <c r="AK64" s="28"/>
      <c r="AL64" s="28"/>
      <c r="AM64" s="28"/>
      <c r="AN64" s="28"/>
      <c r="AO64" s="28"/>
      <c r="AR64" s="19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19"/>
      <c r="D75" s="29" t="s">
        <v>43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9" t="s">
        <v>44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9" t="s">
        <v>43</v>
      </c>
      <c r="AI75" s="21"/>
      <c r="AJ75" s="21"/>
      <c r="AK75" s="21"/>
      <c r="AL75" s="21"/>
      <c r="AM75" s="29" t="s">
        <v>44</v>
      </c>
      <c r="AN75" s="21"/>
      <c r="AO75" s="21"/>
      <c r="AR75" s="19"/>
    </row>
    <row r="76" spans="2:44" s="1" customFormat="1">
      <c r="B76" s="19"/>
      <c r="AR76" s="19"/>
    </row>
    <row r="77" spans="2:44" s="1" customFormat="1" ht="6.95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9"/>
    </row>
    <row r="81" spans="1:91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9"/>
    </row>
    <row r="82" spans="1:91" s="1" customFormat="1" ht="24.95" customHeight="1">
      <c r="B82" s="19"/>
      <c r="C82" s="12" t="s">
        <v>47</v>
      </c>
      <c r="AR82" s="19"/>
    </row>
    <row r="83" spans="1:91" s="1" customFormat="1" ht="6.95" customHeight="1">
      <c r="B83" s="19"/>
      <c r="AR83" s="19"/>
    </row>
    <row r="84" spans="1:91" s="3" customFormat="1" ht="12" customHeight="1">
      <c r="B84" s="34"/>
      <c r="C84" s="17" t="s">
        <v>12</v>
      </c>
      <c r="AR84" s="34"/>
    </row>
    <row r="85" spans="1:91" s="4" customFormat="1" ht="36.950000000000003" customHeight="1">
      <c r="B85" s="35"/>
      <c r="C85" s="36" t="s">
        <v>13</v>
      </c>
      <c r="L85" s="80" t="str">
        <f>K6</f>
        <v>Sanace zdiva v interiéru objektu školní družiny a kuchyně  v 1. PP - ZŠ a MŠ Dělnická, Karviná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R85" s="35"/>
    </row>
    <row r="86" spans="1:91" s="1" customFormat="1" ht="6.95" customHeight="1">
      <c r="B86" s="19"/>
      <c r="AR86" s="19"/>
    </row>
    <row r="87" spans="1:91" s="1" customFormat="1" ht="12" customHeight="1">
      <c r="B87" s="19"/>
      <c r="C87" s="17" t="s">
        <v>16</v>
      </c>
      <c r="L87" s="37" t="str">
        <f>IF(K8="","",K8)</f>
        <v>Karviná</v>
      </c>
      <c r="AI87" s="17" t="s">
        <v>18</v>
      </c>
      <c r="AM87" s="82" t="str">
        <f>IF(AN8= "","",AN8)</f>
        <v/>
      </c>
      <c r="AN87" s="82"/>
      <c r="AR87" s="19"/>
    </row>
    <row r="88" spans="1:91" s="1" customFormat="1" ht="6.95" customHeight="1">
      <c r="B88" s="19"/>
      <c r="AR88" s="19"/>
    </row>
    <row r="89" spans="1:91" s="1" customFormat="1" ht="15.2" customHeight="1">
      <c r="B89" s="19"/>
      <c r="C89" s="17" t="s">
        <v>19</v>
      </c>
      <c r="L89" s="3" t="str">
        <f>IF(E11= "","",E11)</f>
        <v xml:space="preserve"> </v>
      </c>
      <c r="AI89" s="17" t="s">
        <v>24</v>
      </c>
      <c r="AM89" s="83" t="str">
        <f>IF(E17="","",E17)</f>
        <v xml:space="preserve"> </v>
      </c>
      <c r="AN89" s="84"/>
      <c r="AO89" s="84"/>
      <c r="AP89" s="84"/>
      <c r="AR89" s="19"/>
      <c r="AS89" s="85" t="s">
        <v>48</v>
      </c>
      <c r="AT89" s="86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1" s="1" customFormat="1" ht="15.2" customHeight="1">
      <c r="B90" s="19"/>
      <c r="C90" s="17" t="s">
        <v>23</v>
      </c>
      <c r="L90" s="3" t="str">
        <f>IF(E14="","",E14)</f>
        <v/>
      </c>
      <c r="AI90" s="17" t="s">
        <v>26</v>
      </c>
      <c r="AM90" s="83" t="str">
        <f>IF(E20="","",E20)</f>
        <v/>
      </c>
      <c r="AN90" s="84"/>
      <c r="AO90" s="84"/>
      <c r="AP90" s="84"/>
      <c r="AR90" s="19"/>
      <c r="AS90" s="87"/>
      <c r="AT90" s="88"/>
      <c r="BD90" s="40"/>
    </row>
    <row r="91" spans="1:91" s="1" customFormat="1" ht="10.9" customHeight="1">
      <c r="B91" s="19"/>
      <c r="AR91" s="19"/>
      <c r="AS91" s="87"/>
      <c r="AT91" s="88"/>
      <c r="BD91" s="40"/>
    </row>
    <row r="92" spans="1:91" s="1" customFormat="1" ht="29.25" customHeight="1">
      <c r="B92" s="19"/>
      <c r="C92" s="75" t="s">
        <v>49</v>
      </c>
      <c r="D92" s="76"/>
      <c r="E92" s="76"/>
      <c r="F92" s="76"/>
      <c r="G92" s="76"/>
      <c r="H92" s="41"/>
      <c r="I92" s="77" t="s">
        <v>50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8" t="s">
        <v>51</v>
      </c>
      <c r="AH92" s="76"/>
      <c r="AI92" s="76"/>
      <c r="AJ92" s="76"/>
      <c r="AK92" s="76"/>
      <c r="AL92" s="76"/>
      <c r="AM92" s="76"/>
      <c r="AN92" s="77" t="s">
        <v>52</v>
      </c>
      <c r="AO92" s="76"/>
      <c r="AP92" s="79"/>
      <c r="AQ92" s="42" t="s">
        <v>53</v>
      </c>
      <c r="AR92" s="19"/>
      <c r="AS92" s="43" t="s">
        <v>54</v>
      </c>
      <c r="AT92" s="44" t="s">
        <v>55</v>
      </c>
      <c r="AU92" s="44" t="s">
        <v>56</v>
      </c>
      <c r="AV92" s="44" t="s">
        <v>57</v>
      </c>
      <c r="AW92" s="44" t="s">
        <v>58</v>
      </c>
      <c r="AX92" s="44" t="s">
        <v>59</v>
      </c>
      <c r="AY92" s="44" t="s">
        <v>60</v>
      </c>
      <c r="AZ92" s="44" t="s">
        <v>61</v>
      </c>
      <c r="BA92" s="44" t="s">
        <v>62</v>
      </c>
      <c r="BB92" s="44" t="s">
        <v>63</v>
      </c>
      <c r="BC92" s="44" t="s">
        <v>64</v>
      </c>
      <c r="BD92" s="45" t="s">
        <v>65</v>
      </c>
    </row>
    <row r="93" spans="1:91" s="1" customFormat="1" ht="10.9" customHeight="1">
      <c r="B93" s="19"/>
      <c r="AR93" s="19"/>
      <c r="AS93" s="4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1" s="5" customFormat="1" ht="32.450000000000003" customHeight="1">
      <c r="B94" s="47"/>
      <c r="C94" s="48" t="s">
        <v>66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99">
        <f>ROUND(AG95,2)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50" t="s">
        <v>1</v>
      </c>
      <c r="AR94" s="47"/>
      <c r="AS94" s="51">
        <f>ROUND(AS95,2)</f>
        <v>0</v>
      </c>
      <c r="AT94" s="52">
        <f>ROUND(SUM(AV94:AW94),2)</f>
        <v>0</v>
      </c>
      <c r="AU94" s="53">
        <f>ROUND(AU95,5)</f>
        <v>307.95893000000001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ROUND(AZ95,2)</f>
        <v>0</v>
      </c>
      <c r="BA94" s="52">
        <f>ROUND(BA95,2)</f>
        <v>0</v>
      </c>
      <c r="BB94" s="52">
        <f>ROUND(BB95,2)</f>
        <v>0</v>
      </c>
      <c r="BC94" s="52">
        <f>ROUND(BC95,2)</f>
        <v>0</v>
      </c>
      <c r="BD94" s="54">
        <f>ROUND(BD95,2)</f>
        <v>0</v>
      </c>
      <c r="BS94" s="55" t="s">
        <v>67</v>
      </c>
      <c r="BT94" s="55" t="s">
        <v>68</v>
      </c>
      <c r="BU94" s="56" t="s">
        <v>69</v>
      </c>
      <c r="BV94" s="55" t="s">
        <v>70</v>
      </c>
      <c r="BW94" s="55" t="s">
        <v>4</v>
      </c>
      <c r="BX94" s="55" t="s">
        <v>71</v>
      </c>
      <c r="CL94" s="55" t="s">
        <v>1</v>
      </c>
    </row>
    <row r="95" spans="1:91" s="6" customFormat="1" ht="33" customHeight="1">
      <c r="A95" s="57" t="s">
        <v>72</v>
      </c>
      <c r="B95" s="58"/>
      <c r="C95" s="59"/>
      <c r="D95" s="98" t="s">
        <v>73</v>
      </c>
      <c r="E95" s="98"/>
      <c r="F95" s="98"/>
      <c r="G95" s="98"/>
      <c r="H95" s="98"/>
      <c r="I95" s="60"/>
      <c r="J95" s="98" t="s">
        <v>291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6">
        <f>'01 - Sanace zdiva a asute...'!J30</f>
        <v>0</v>
      </c>
      <c r="AH95" s="97"/>
      <c r="AI95" s="97"/>
      <c r="AJ95" s="97"/>
      <c r="AK95" s="97"/>
      <c r="AL95" s="97"/>
      <c r="AM95" s="97"/>
      <c r="AN95" s="96">
        <f>SUM(AG95,AT95)</f>
        <v>0</v>
      </c>
      <c r="AO95" s="97"/>
      <c r="AP95" s="97"/>
      <c r="AQ95" s="61" t="s">
        <v>74</v>
      </c>
      <c r="AR95" s="58"/>
      <c r="AS95" s="62">
        <v>0</v>
      </c>
      <c r="AT95" s="63">
        <f>ROUND(SUM(AV95:AW95),2)</f>
        <v>0</v>
      </c>
      <c r="AU95" s="64">
        <f>'01 - Sanace zdiva a asute...'!P127</f>
        <v>307.95892700000002</v>
      </c>
      <c r="AV95" s="63">
        <f>'01 - Sanace zdiva a asute...'!J33</f>
        <v>0</v>
      </c>
      <c r="AW95" s="63">
        <f>'01 - Sanace zdiva a asute...'!J34</f>
        <v>0</v>
      </c>
      <c r="AX95" s="63">
        <f>'01 - Sanace zdiva a asute...'!J35</f>
        <v>0</v>
      </c>
      <c r="AY95" s="63">
        <f>'01 - Sanace zdiva a asute...'!J36</f>
        <v>0</v>
      </c>
      <c r="AZ95" s="63">
        <f>'01 - Sanace zdiva a asute...'!F33</f>
        <v>0</v>
      </c>
      <c r="BA95" s="63">
        <f>'01 - Sanace zdiva a asute...'!F34</f>
        <v>0</v>
      </c>
      <c r="BB95" s="63">
        <f>'01 - Sanace zdiva a asute...'!F35</f>
        <v>0</v>
      </c>
      <c r="BC95" s="63">
        <f>'01 - Sanace zdiva a asute...'!F36</f>
        <v>0</v>
      </c>
      <c r="BD95" s="65">
        <f>'01 - Sanace zdiva a asute...'!F37</f>
        <v>0</v>
      </c>
      <c r="BT95" s="66" t="s">
        <v>75</v>
      </c>
      <c r="BV95" s="66" t="s">
        <v>70</v>
      </c>
      <c r="BW95" s="66" t="s">
        <v>76</v>
      </c>
      <c r="BX95" s="66" t="s">
        <v>4</v>
      </c>
      <c r="CL95" s="66" t="s">
        <v>1</v>
      </c>
      <c r="CM95" s="66" t="s">
        <v>77</v>
      </c>
    </row>
    <row r="96" spans="1:91" s="1" customFormat="1" ht="30" customHeight="1">
      <c r="B96" s="19"/>
      <c r="AR96" s="19"/>
    </row>
    <row r="97" spans="2:44" s="1" customFormat="1" ht="6.95" customHeight="1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19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Sanace zdiva a asute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7"/>
  <sheetViews>
    <sheetView showGridLines="0" tabSelected="1" workbookViewId="0">
      <selection activeCell="Y132" sqref="Y132"/>
    </sheetView>
  </sheetViews>
  <sheetFormatPr defaultRowHeight="11.25"/>
  <cols>
    <col min="1" max="1" width="8.33203125" style="107" customWidth="1"/>
    <col min="2" max="2" width="1.1640625" style="107" customWidth="1"/>
    <col min="3" max="3" width="4.1640625" style="107" customWidth="1"/>
    <col min="4" max="4" width="4.33203125" style="107" customWidth="1"/>
    <col min="5" max="5" width="17.1640625" style="107" customWidth="1"/>
    <col min="6" max="6" width="50.83203125" style="107" customWidth="1"/>
    <col min="7" max="7" width="7.5" style="107" customWidth="1"/>
    <col min="8" max="8" width="14" style="107" customWidth="1"/>
    <col min="9" max="9" width="15.83203125" style="107" customWidth="1"/>
    <col min="10" max="10" width="22.33203125" style="107" customWidth="1"/>
    <col min="11" max="11" width="22.33203125" style="107" hidden="1" customWidth="1"/>
    <col min="12" max="12" width="9.33203125" style="107" customWidth="1"/>
    <col min="13" max="13" width="10.83203125" style="107" hidden="1" customWidth="1"/>
    <col min="14" max="14" width="9.33203125" style="107" hidden="1"/>
    <col min="15" max="20" width="14.1640625" style="107" hidden="1" customWidth="1"/>
    <col min="21" max="21" width="16.33203125" style="107" hidden="1" customWidth="1"/>
    <col min="22" max="22" width="12.33203125" style="107" customWidth="1"/>
    <col min="23" max="23" width="16.33203125" style="107" customWidth="1"/>
    <col min="24" max="24" width="12.33203125" style="107" customWidth="1"/>
    <col min="25" max="25" width="15" style="107" customWidth="1"/>
    <col min="26" max="26" width="11" style="107" customWidth="1"/>
    <col min="27" max="27" width="15" style="107" customWidth="1"/>
    <col min="28" max="28" width="16.33203125" style="107" customWidth="1"/>
    <col min="29" max="29" width="11" style="107" customWidth="1"/>
    <col min="30" max="30" width="15" style="107" customWidth="1"/>
    <col min="31" max="31" width="16.33203125" style="107" customWidth="1"/>
    <col min="32" max="43" width="9.33203125" style="107"/>
    <col min="44" max="65" width="9.33203125" style="107" hidden="1"/>
    <col min="66" max="16384" width="9.33203125" style="107"/>
  </cols>
  <sheetData>
    <row r="2" spans="2:46" ht="36.950000000000003" customHeight="1">
      <c r="L2" s="108" t="s">
        <v>5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AT2" s="110" t="s">
        <v>76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3"/>
      <c r="AT3" s="110" t="s">
        <v>77</v>
      </c>
    </row>
    <row r="4" spans="2:46" ht="24.95" customHeight="1">
      <c r="B4" s="113"/>
      <c r="D4" s="114" t="s">
        <v>78</v>
      </c>
      <c r="L4" s="113"/>
      <c r="M4" s="115" t="s">
        <v>10</v>
      </c>
      <c r="AT4" s="110" t="s">
        <v>3</v>
      </c>
    </row>
    <row r="5" spans="2:46" ht="6.95" customHeight="1">
      <c r="B5" s="113"/>
      <c r="L5" s="113"/>
    </row>
    <row r="6" spans="2:46" ht="12" customHeight="1">
      <c r="B6" s="113"/>
      <c r="D6" s="116" t="s">
        <v>13</v>
      </c>
      <c r="L6" s="113"/>
    </row>
    <row r="7" spans="2:46" ht="26.25" customHeight="1">
      <c r="B7" s="113"/>
      <c r="E7" s="117" t="str">
        <f>'Rekapitulace stavby'!K6</f>
        <v>Sanace zdiva v interiéru objektu školní družiny a kuchyně  v 1. PP - ZŠ a MŠ Dělnická, Karviná</v>
      </c>
      <c r="F7" s="118"/>
      <c r="G7" s="118"/>
      <c r="H7" s="118"/>
      <c r="L7" s="113"/>
    </row>
    <row r="8" spans="2:46" s="119" customFormat="1" ht="12" customHeight="1">
      <c r="B8" s="67"/>
      <c r="D8" s="116" t="s">
        <v>79</v>
      </c>
      <c r="L8" s="67"/>
    </row>
    <row r="9" spans="2:46" s="119" customFormat="1" ht="16.5" customHeight="1">
      <c r="B9" s="67"/>
      <c r="E9" s="120" t="s">
        <v>292</v>
      </c>
      <c r="F9" s="121"/>
      <c r="G9" s="121"/>
      <c r="H9" s="121"/>
      <c r="L9" s="67"/>
    </row>
    <row r="10" spans="2:46" s="119" customFormat="1">
      <c r="B10" s="67"/>
      <c r="L10" s="67"/>
    </row>
    <row r="11" spans="2:46" s="119" customFormat="1" ht="12" customHeight="1">
      <c r="B11" s="67"/>
      <c r="D11" s="116" t="s">
        <v>14</v>
      </c>
      <c r="F11" s="122" t="s">
        <v>1</v>
      </c>
      <c r="I11" s="116" t="s">
        <v>15</v>
      </c>
      <c r="J11" s="122" t="s">
        <v>1</v>
      </c>
      <c r="L11" s="67"/>
    </row>
    <row r="12" spans="2:46" s="119" customFormat="1" ht="12" customHeight="1">
      <c r="B12" s="67"/>
      <c r="D12" s="116" t="s">
        <v>16</v>
      </c>
      <c r="F12" s="122" t="s">
        <v>17</v>
      </c>
      <c r="I12" s="116" t="s">
        <v>18</v>
      </c>
      <c r="J12" s="123"/>
      <c r="L12" s="67"/>
    </row>
    <row r="13" spans="2:46" s="119" customFormat="1" ht="10.9" customHeight="1">
      <c r="B13" s="67"/>
      <c r="L13" s="67"/>
    </row>
    <row r="14" spans="2:46" s="119" customFormat="1" ht="12" customHeight="1">
      <c r="B14" s="67"/>
      <c r="D14" s="116" t="s">
        <v>19</v>
      </c>
      <c r="I14" s="116" t="s">
        <v>20</v>
      </c>
      <c r="J14" s="122" t="str">
        <f>IF('Rekapitulace stavby'!AN10="","",'Rekapitulace stavby'!AN10)</f>
        <v/>
      </c>
      <c r="L14" s="67"/>
    </row>
    <row r="15" spans="2:46" s="119" customFormat="1" ht="18" customHeight="1">
      <c r="B15" s="67"/>
      <c r="E15" s="122" t="str">
        <f>IF('Rekapitulace stavby'!E11="","",'Rekapitulace stavby'!E11)</f>
        <v xml:space="preserve"> </v>
      </c>
      <c r="I15" s="116" t="s">
        <v>22</v>
      </c>
      <c r="J15" s="122" t="str">
        <f>IF('Rekapitulace stavby'!AN11="","",'Rekapitulace stavby'!AN11)</f>
        <v/>
      </c>
      <c r="L15" s="67"/>
    </row>
    <row r="16" spans="2:46" s="119" customFormat="1" ht="6.95" customHeight="1">
      <c r="B16" s="67"/>
      <c r="L16" s="67"/>
    </row>
    <row r="17" spans="2:12" s="119" customFormat="1" ht="12" customHeight="1">
      <c r="B17" s="67"/>
      <c r="D17" s="116" t="s">
        <v>23</v>
      </c>
      <c r="I17" s="116" t="s">
        <v>20</v>
      </c>
      <c r="J17" s="122" t="s">
        <v>1</v>
      </c>
      <c r="L17" s="67"/>
    </row>
    <row r="18" spans="2:12" s="119" customFormat="1" ht="18" customHeight="1">
      <c r="B18" s="67"/>
      <c r="E18" s="122"/>
      <c r="I18" s="116" t="s">
        <v>22</v>
      </c>
      <c r="J18" s="122" t="s">
        <v>1</v>
      </c>
      <c r="L18" s="67"/>
    </row>
    <row r="19" spans="2:12" s="119" customFormat="1" ht="6.95" customHeight="1">
      <c r="B19" s="67"/>
      <c r="L19" s="67"/>
    </row>
    <row r="20" spans="2:12" s="119" customFormat="1" ht="12" customHeight="1">
      <c r="B20" s="67"/>
      <c r="D20" s="116" t="s">
        <v>24</v>
      </c>
      <c r="I20" s="116" t="s">
        <v>20</v>
      </c>
      <c r="J20" s="122" t="str">
        <f>IF('Rekapitulace stavby'!AN16="","",'Rekapitulace stavby'!AN16)</f>
        <v/>
      </c>
      <c r="L20" s="67"/>
    </row>
    <row r="21" spans="2:12" s="119" customFormat="1" ht="18" customHeight="1">
      <c r="B21" s="67"/>
      <c r="E21" s="122" t="str">
        <f>IF('Rekapitulace stavby'!E17="","",'Rekapitulace stavby'!E17)</f>
        <v xml:space="preserve"> </v>
      </c>
      <c r="I21" s="116" t="s">
        <v>22</v>
      </c>
      <c r="J21" s="122" t="str">
        <f>IF('Rekapitulace stavby'!AN17="","",'Rekapitulace stavby'!AN17)</f>
        <v/>
      </c>
      <c r="L21" s="67"/>
    </row>
    <row r="22" spans="2:12" s="119" customFormat="1" ht="6.95" customHeight="1">
      <c r="B22" s="67"/>
      <c r="L22" s="67"/>
    </row>
    <row r="23" spans="2:12" s="119" customFormat="1" ht="12" customHeight="1">
      <c r="B23" s="67"/>
      <c r="D23" s="116" t="s">
        <v>26</v>
      </c>
      <c r="I23" s="116" t="s">
        <v>20</v>
      </c>
      <c r="J23" s="122" t="s">
        <v>1</v>
      </c>
      <c r="L23" s="67"/>
    </row>
    <row r="24" spans="2:12" s="119" customFormat="1" ht="18" customHeight="1">
      <c r="B24" s="67"/>
      <c r="E24" s="122"/>
      <c r="I24" s="116" t="s">
        <v>22</v>
      </c>
      <c r="J24" s="122" t="s">
        <v>1</v>
      </c>
      <c r="L24" s="67"/>
    </row>
    <row r="25" spans="2:12" s="119" customFormat="1" ht="6.95" customHeight="1">
      <c r="B25" s="67"/>
      <c r="L25" s="67"/>
    </row>
    <row r="26" spans="2:12" s="119" customFormat="1" ht="12" customHeight="1">
      <c r="B26" s="67"/>
      <c r="D26" s="116" t="s">
        <v>27</v>
      </c>
      <c r="L26" s="67"/>
    </row>
    <row r="27" spans="2:12" s="125" customFormat="1" ht="16.5" customHeight="1">
      <c r="B27" s="124"/>
      <c r="E27" s="126" t="s">
        <v>1</v>
      </c>
      <c r="F27" s="126"/>
      <c r="G27" s="126"/>
      <c r="H27" s="126"/>
      <c r="L27" s="124"/>
    </row>
    <row r="28" spans="2:12" s="119" customFormat="1" ht="6.95" customHeight="1">
      <c r="B28" s="67"/>
      <c r="L28" s="67"/>
    </row>
    <row r="29" spans="2:12" s="119" customFormat="1" ht="6.95" customHeight="1">
      <c r="B29" s="67"/>
      <c r="D29" s="127"/>
      <c r="E29" s="127"/>
      <c r="F29" s="127"/>
      <c r="G29" s="127"/>
      <c r="H29" s="127"/>
      <c r="I29" s="127"/>
      <c r="J29" s="127"/>
      <c r="K29" s="127"/>
      <c r="L29" s="67"/>
    </row>
    <row r="30" spans="2:12" s="119" customFormat="1" ht="25.35" customHeight="1">
      <c r="B30" s="67"/>
      <c r="D30" s="128" t="s">
        <v>28</v>
      </c>
      <c r="J30" s="129">
        <f>ROUND(J127, 2)</f>
        <v>0</v>
      </c>
      <c r="L30" s="67"/>
    </row>
    <row r="31" spans="2:12" s="119" customFormat="1" ht="6.95" customHeight="1">
      <c r="B31" s="67"/>
      <c r="D31" s="127"/>
      <c r="E31" s="127"/>
      <c r="F31" s="127"/>
      <c r="G31" s="127"/>
      <c r="H31" s="127"/>
      <c r="I31" s="127"/>
      <c r="J31" s="127"/>
      <c r="K31" s="127"/>
      <c r="L31" s="67"/>
    </row>
    <row r="32" spans="2:12" s="119" customFormat="1" ht="14.45" customHeight="1">
      <c r="B32" s="67"/>
      <c r="F32" s="130" t="s">
        <v>30</v>
      </c>
      <c r="I32" s="130" t="s">
        <v>29</v>
      </c>
      <c r="J32" s="130" t="s">
        <v>31</v>
      </c>
      <c r="L32" s="67"/>
    </row>
    <row r="33" spans="2:12" s="119" customFormat="1" ht="14.45" customHeight="1">
      <c r="B33" s="67"/>
      <c r="D33" s="131" t="s">
        <v>32</v>
      </c>
      <c r="E33" s="116" t="s">
        <v>33</v>
      </c>
      <c r="F33" s="132">
        <f>ROUND((SUM(BE127:BE176)),  2)</f>
        <v>0</v>
      </c>
      <c r="I33" s="133">
        <v>0.21</v>
      </c>
      <c r="J33" s="132">
        <f>ROUND(((SUM(BE127:BE176))*I33),  2)</f>
        <v>0</v>
      </c>
      <c r="L33" s="67"/>
    </row>
    <row r="34" spans="2:12" s="119" customFormat="1" ht="14.45" customHeight="1">
      <c r="B34" s="67"/>
      <c r="E34" s="116" t="s">
        <v>34</v>
      </c>
      <c r="F34" s="132">
        <f>ROUND((SUM(BF127:BF176)),  2)</f>
        <v>0</v>
      </c>
      <c r="I34" s="133">
        <v>0.12</v>
      </c>
      <c r="J34" s="132">
        <f>ROUND(((SUM(BF127:BF176))*I34),  2)</f>
        <v>0</v>
      </c>
      <c r="L34" s="67"/>
    </row>
    <row r="35" spans="2:12" s="119" customFormat="1" ht="14.45" hidden="1" customHeight="1">
      <c r="B35" s="67"/>
      <c r="E35" s="116" t="s">
        <v>35</v>
      </c>
      <c r="F35" s="132">
        <f>ROUND((SUM(BG127:BG176)),  2)</f>
        <v>0</v>
      </c>
      <c r="I35" s="133">
        <v>0.21</v>
      </c>
      <c r="J35" s="132">
        <f>0</f>
        <v>0</v>
      </c>
      <c r="L35" s="67"/>
    </row>
    <row r="36" spans="2:12" s="119" customFormat="1" ht="14.45" hidden="1" customHeight="1">
      <c r="B36" s="67"/>
      <c r="E36" s="116" t="s">
        <v>36</v>
      </c>
      <c r="F36" s="132">
        <f>ROUND((SUM(BH127:BH176)),  2)</f>
        <v>0</v>
      </c>
      <c r="I36" s="133">
        <v>0.12</v>
      </c>
      <c r="J36" s="132">
        <f>0</f>
        <v>0</v>
      </c>
      <c r="L36" s="67"/>
    </row>
    <row r="37" spans="2:12" s="119" customFormat="1" ht="14.45" hidden="1" customHeight="1">
      <c r="B37" s="67"/>
      <c r="E37" s="116" t="s">
        <v>37</v>
      </c>
      <c r="F37" s="132">
        <f>ROUND((SUM(BI127:BI176)),  2)</f>
        <v>0</v>
      </c>
      <c r="I37" s="133">
        <v>0</v>
      </c>
      <c r="J37" s="132">
        <f>0</f>
        <v>0</v>
      </c>
      <c r="L37" s="67"/>
    </row>
    <row r="38" spans="2:12" s="119" customFormat="1" ht="6.95" customHeight="1">
      <c r="B38" s="67"/>
      <c r="L38" s="67"/>
    </row>
    <row r="39" spans="2:12" s="119" customFormat="1" ht="25.35" customHeight="1">
      <c r="B39" s="67"/>
      <c r="C39" s="134"/>
      <c r="D39" s="135" t="s">
        <v>38</v>
      </c>
      <c r="E39" s="136"/>
      <c r="F39" s="136"/>
      <c r="G39" s="137" t="s">
        <v>39</v>
      </c>
      <c r="H39" s="138" t="s">
        <v>40</v>
      </c>
      <c r="I39" s="136"/>
      <c r="J39" s="139">
        <f>SUM(J30:J37)</f>
        <v>0</v>
      </c>
      <c r="K39" s="140"/>
      <c r="L39" s="67"/>
    </row>
    <row r="40" spans="2:12" s="119" customFormat="1" ht="14.45" customHeight="1">
      <c r="B40" s="67"/>
      <c r="L40" s="67"/>
    </row>
    <row r="41" spans="2:12" ht="14.45" customHeight="1">
      <c r="B41" s="113"/>
      <c r="L41" s="113"/>
    </row>
    <row r="42" spans="2:12" ht="14.45" customHeight="1">
      <c r="B42" s="113"/>
      <c r="L42" s="113"/>
    </row>
    <row r="43" spans="2:12" ht="14.45" customHeight="1">
      <c r="B43" s="113"/>
      <c r="L43" s="113"/>
    </row>
    <row r="44" spans="2:12" ht="14.45" customHeight="1">
      <c r="B44" s="113"/>
      <c r="L44" s="113"/>
    </row>
    <row r="45" spans="2:12" ht="14.45" customHeight="1">
      <c r="B45" s="113"/>
      <c r="L45" s="113"/>
    </row>
    <row r="46" spans="2:12" ht="14.45" customHeight="1">
      <c r="B46" s="113"/>
      <c r="L46" s="113"/>
    </row>
    <row r="47" spans="2:12" ht="14.45" customHeight="1">
      <c r="B47" s="113"/>
      <c r="L47" s="113"/>
    </row>
    <row r="48" spans="2:12" ht="14.45" customHeight="1">
      <c r="B48" s="113"/>
      <c r="L48" s="113"/>
    </row>
    <row r="49" spans="2:12" ht="14.45" customHeight="1">
      <c r="B49" s="113"/>
      <c r="L49" s="113"/>
    </row>
    <row r="50" spans="2:12" s="119" customFormat="1" ht="14.45" customHeight="1">
      <c r="B50" s="67"/>
      <c r="D50" s="141" t="s">
        <v>41</v>
      </c>
      <c r="E50" s="142"/>
      <c r="F50" s="142"/>
      <c r="G50" s="141" t="s">
        <v>42</v>
      </c>
      <c r="H50" s="142"/>
      <c r="I50" s="142"/>
      <c r="J50" s="142"/>
      <c r="K50" s="142"/>
      <c r="L50" s="67"/>
    </row>
    <row r="51" spans="2:12">
      <c r="B51" s="113"/>
      <c r="L51" s="113"/>
    </row>
    <row r="52" spans="2:12">
      <c r="B52" s="113"/>
      <c r="L52" s="113"/>
    </row>
    <row r="53" spans="2:12">
      <c r="B53" s="113"/>
      <c r="L53" s="113"/>
    </row>
    <row r="54" spans="2:12">
      <c r="B54" s="113"/>
      <c r="L54" s="113"/>
    </row>
    <row r="55" spans="2:12">
      <c r="B55" s="113"/>
      <c r="L55" s="113"/>
    </row>
    <row r="56" spans="2:12">
      <c r="B56" s="113"/>
      <c r="L56" s="113"/>
    </row>
    <row r="57" spans="2:12">
      <c r="B57" s="113"/>
      <c r="L57" s="113"/>
    </row>
    <row r="58" spans="2:12">
      <c r="B58" s="113"/>
      <c r="L58" s="113"/>
    </row>
    <row r="59" spans="2:12">
      <c r="B59" s="113"/>
      <c r="L59" s="113"/>
    </row>
    <row r="60" spans="2:12">
      <c r="B60" s="113"/>
      <c r="L60" s="113"/>
    </row>
    <row r="61" spans="2:12" s="119" customFormat="1" ht="12.75">
      <c r="B61" s="67"/>
      <c r="D61" s="143" t="s">
        <v>43</v>
      </c>
      <c r="E61" s="144"/>
      <c r="F61" s="145" t="s">
        <v>44</v>
      </c>
      <c r="G61" s="143" t="s">
        <v>43</v>
      </c>
      <c r="H61" s="144"/>
      <c r="I61" s="144"/>
      <c r="J61" s="146" t="s">
        <v>44</v>
      </c>
      <c r="K61" s="144"/>
      <c r="L61" s="67"/>
    </row>
    <row r="62" spans="2:12">
      <c r="B62" s="113"/>
      <c r="L62" s="113"/>
    </row>
    <row r="63" spans="2:12">
      <c r="B63" s="113"/>
      <c r="L63" s="113"/>
    </row>
    <row r="64" spans="2:12">
      <c r="B64" s="113"/>
      <c r="L64" s="113"/>
    </row>
    <row r="65" spans="2:12" s="119" customFormat="1" ht="12.75">
      <c r="B65" s="67"/>
      <c r="D65" s="141" t="s">
        <v>45</v>
      </c>
      <c r="E65" s="142"/>
      <c r="F65" s="142"/>
      <c r="G65" s="141" t="s">
        <v>46</v>
      </c>
      <c r="H65" s="142"/>
      <c r="I65" s="142"/>
      <c r="J65" s="142"/>
      <c r="K65" s="142"/>
      <c r="L65" s="67"/>
    </row>
    <row r="66" spans="2:12">
      <c r="B66" s="113"/>
      <c r="L66" s="113"/>
    </row>
    <row r="67" spans="2:12">
      <c r="B67" s="113"/>
      <c r="L67" s="113"/>
    </row>
    <row r="68" spans="2:12">
      <c r="B68" s="113"/>
      <c r="L68" s="113"/>
    </row>
    <row r="69" spans="2:12">
      <c r="B69" s="113"/>
      <c r="L69" s="113"/>
    </row>
    <row r="70" spans="2:12">
      <c r="B70" s="113"/>
      <c r="L70" s="113"/>
    </row>
    <row r="71" spans="2:12">
      <c r="B71" s="113"/>
      <c r="L71" s="113"/>
    </row>
    <row r="72" spans="2:12">
      <c r="B72" s="113"/>
      <c r="L72" s="113"/>
    </row>
    <row r="73" spans="2:12">
      <c r="B73" s="113"/>
      <c r="L73" s="113"/>
    </row>
    <row r="74" spans="2:12">
      <c r="B74" s="113"/>
      <c r="L74" s="113"/>
    </row>
    <row r="75" spans="2:12">
      <c r="B75" s="113"/>
      <c r="L75" s="113"/>
    </row>
    <row r="76" spans="2:12" s="119" customFormat="1" ht="12.75">
      <c r="B76" s="67"/>
      <c r="D76" s="143" t="s">
        <v>43</v>
      </c>
      <c r="E76" s="144"/>
      <c r="F76" s="145" t="s">
        <v>44</v>
      </c>
      <c r="G76" s="143" t="s">
        <v>43</v>
      </c>
      <c r="H76" s="144"/>
      <c r="I76" s="144"/>
      <c r="J76" s="146" t="s">
        <v>44</v>
      </c>
      <c r="K76" s="144"/>
      <c r="L76" s="67"/>
    </row>
    <row r="77" spans="2:12" s="119" customFormat="1" ht="14.45" customHeight="1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67"/>
    </row>
    <row r="81" spans="2:47" s="119" customFormat="1" ht="6.95" customHeight="1"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67"/>
    </row>
    <row r="82" spans="2:47" s="119" customFormat="1" ht="24.95" customHeight="1">
      <c r="B82" s="67"/>
      <c r="C82" s="114" t="s">
        <v>80</v>
      </c>
      <c r="L82" s="67"/>
    </row>
    <row r="83" spans="2:47" s="119" customFormat="1" ht="6.95" customHeight="1">
      <c r="B83" s="67"/>
      <c r="L83" s="67"/>
    </row>
    <row r="84" spans="2:47" s="119" customFormat="1" ht="12" customHeight="1">
      <c r="B84" s="67"/>
      <c r="C84" s="116" t="s">
        <v>13</v>
      </c>
      <c r="L84" s="67"/>
    </row>
    <row r="85" spans="2:47" s="119" customFormat="1" ht="23.25" customHeight="1">
      <c r="B85" s="67"/>
      <c r="E85" s="117" t="str">
        <f>E7</f>
        <v>Sanace zdiva v interiéru objektu školní družiny a kuchyně  v 1. PP - ZŠ a MŠ Dělnická, Karviná</v>
      </c>
      <c r="F85" s="118"/>
      <c r="G85" s="118"/>
      <c r="H85" s="118"/>
      <c r="L85" s="67"/>
    </row>
    <row r="86" spans="2:47" s="119" customFormat="1" ht="12" customHeight="1">
      <c r="B86" s="67"/>
      <c r="C86" s="116" t="s">
        <v>79</v>
      </c>
      <c r="L86" s="67"/>
    </row>
    <row r="87" spans="2:47" s="119" customFormat="1" ht="16.5" customHeight="1">
      <c r="B87" s="67"/>
      <c r="E87" s="120" t="str">
        <f>E9</f>
        <v>01 - Sanace zdiva v interiéru objektu školní družiny a kuchyně v 1. PP</v>
      </c>
      <c r="F87" s="121"/>
      <c r="G87" s="121"/>
      <c r="H87" s="121"/>
      <c r="L87" s="67"/>
    </row>
    <row r="88" spans="2:47" s="119" customFormat="1" ht="6.95" customHeight="1">
      <c r="B88" s="67"/>
      <c r="L88" s="67"/>
    </row>
    <row r="89" spans="2:47" s="119" customFormat="1" ht="12" customHeight="1">
      <c r="B89" s="67"/>
      <c r="C89" s="116" t="s">
        <v>16</v>
      </c>
      <c r="F89" s="122" t="str">
        <f>F12</f>
        <v>Karviná</v>
      </c>
      <c r="I89" s="116" t="s">
        <v>18</v>
      </c>
      <c r="J89" s="123" t="str">
        <f>IF(J12="","",J12)</f>
        <v/>
      </c>
      <c r="L89" s="67"/>
    </row>
    <row r="90" spans="2:47" s="119" customFormat="1" ht="6.95" customHeight="1">
      <c r="B90" s="67"/>
      <c r="L90" s="67"/>
    </row>
    <row r="91" spans="2:47" s="119" customFormat="1" ht="15.2" customHeight="1">
      <c r="B91" s="67"/>
      <c r="C91" s="116" t="s">
        <v>19</v>
      </c>
      <c r="F91" s="122" t="str">
        <f>E15</f>
        <v xml:space="preserve"> </v>
      </c>
      <c r="I91" s="116" t="s">
        <v>24</v>
      </c>
      <c r="J91" s="151" t="str">
        <f>E21</f>
        <v xml:space="preserve"> </v>
      </c>
      <c r="L91" s="67"/>
    </row>
    <row r="92" spans="2:47" s="119" customFormat="1" ht="15.2" customHeight="1">
      <c r="B92" s="67"/>
      <c r="C92" s="116" t="s">
        <v>23</v>
      </c>
      <c r="F92" s="122" t="str">
        <f>IF(E18="","",E18)</f>
        <v/>
      </c>
      <c r="I92" s="116" t="s">
        <v>26</v>
      </c>
      <c r="J92" s="151"/>
      <c r="L92" s="67"/>
    </row>
    <row r="93" spans="2:47" s="119" customFormat="1" ht="10.35" customHeight="1">
      <c r="B93" s="67"/>
      <c r="L93" s="67"/>
    </row>
    <row r="94" spans="2:47" s="119" customFormat="1" ht="29.25" customHeight="1">
      <c r="B94" s="67"/>
      <c r="C94" s="152" t="s">
        <v>81</v>
      </c>
      <c r="D94" s="134"/>
      <c r="E94" s="134"/>
      <c r="F94" s="134"/>
      <c r="G94" s="134"/>
      <c r="H94" s="134"/>
      <c r="I94" s="134"/>
      <c r="J94" s="153" t="s">
        <v>82</v>
      </c>
      <c r="K94" s="134"/>
      <c r="L94" s="67"/>
    </row>
    <row r="95" spans="2:47" s="119" customFormat="1" ht="10.35" customHeight="1">
      <c r="B95" s="67"/>
      <c r="L95" s="67"/>
    </row>
    <row r="96" spans="2:47" s="119" customFormat="1" ht="22.9" customHeight="1">
      <c r="B96" s="67"/>
      <c r="C96" s="154" t="s">
        <v>83</v>
      </c>
      <c r="J96" s="129">
        <f>J127</f>
        <v>0</v>
      </c>
      <c r="L96" s="67"/>
      <c r="AU96" s="110" t="s">
        <v>84</v>
      </c>
    </row>
    <row r="97" spans="2:12" s="156" customFormat="1" ht="24.95" customHeight="1">
      <c r="B97" s="155"/>
      <c r="D97" s="157" t="s">
        <v>85</v>
      </c>
      <c r="E97" s="158"/>
      <c r="F97" s="158"/>
      <c r="G97" s="158"/>
      <c r="H97" s="158"/>
      <c r="I97" s="158"/>
      <c r="J97" s="159">
        <f>J128</f>
        <v>0</v>
      </c>
      <c r="L97" s="155"/>
    </row>
    <row r="98" spans="2:12" s="161" customFormat="1" ht="19.899999999999999" customHeight="1">
      <c r="B98" s="160"/>
      <c r="D98" s="162" t="s">
        <v>86</v>
      </c>
      <c r="E98" s="163"/>
      <c r="F98" s="163"/>
      <c r="G98" s="163"/>
      <c r="H98" s="163"/>
      <c r="I98" s="163"/>
      <c r="J98" s="164">
        <f>J129</f>
        <v>0</v>
      </c>
      <c r="L98" s="160"/>
    </row>
    <row r="99" spans="2:12" s="161" customFormat="1" ht="19.899999999999999" customHeight="1">
      <c r="B99" s="160"/>
      <c r="D99" s="162" t="s">
        <v>87</v>
      </c>
      <c r="E99" s="163"/>
      <c r="F99" s="163"/>
      <c r="G99" s="163"/>
      <c r="H99" s="163"/>
      <c r="I99" s="163"/>
      <c r="J99" s="164">
        <f>J131</f>
        <v>0</v>
      </c>
      <c r="L99" s="160"/>
    </row>
    <row r="100" spans="2:12" s="161" customFormat="1" ht="19.899999999999999" customHeight="1">
      <c r="B100" s="160"/>
      <c r="D100" s="162" t="s">
        <v>88</v>
      </c>
      <c r="E100" s="163"/>
      <c r="F100" s="163"/>
      <c r="G100" s="163"/>
      <c r="H100" s="163"/>
      <c r="I100" s="163"/>
      <c r="J100" s="164">
        <f>J134</f>
        <v>0</v>
      </c>
      <c r="L100" s="160"/>
    </row>
    <row r="101" spans="2:12" s="161" customFormat="1" ht="19.899999999999999" customHeight="1">
      <c r="B101" s="160"/>
      <c r="D101" s="162" t="s">
        <v>89</v>
      </c>
      <c r="E101" s="163"/>
      <c r="F101" s="163"/>
      <c r="G101" s="163"/>
      <c r="H101" s="163"/>
      <c r="I101" s="163"/>
      <c r="J101" s="164">
        <f>J136</f>
        <v>0</v>
      </c>
      <c r="L101" s="160"/>
    </row>
    <row r="102" spans="2:12" s="161" customFormat="1" ht="19.899999999999999" customHeight="1">
      <c r="B102" s="160"/>
      <c r="D102" s="162" t="s">
        <v>90</v>
      </c>
      <c r="E102" s="163"/>
      <c r="F102" s="163"/>
      <c r="G102" s="163"/>
      <c r="H102" s="163"/>
      <c r="I102" s="163"/>
      <c r="J102" s="164">
        <f>J141</f>
        <v>0</v>
      </c>
      <c r="L102" s="160"/>
    </row>
    <row r="103" spans="2:12" s="156" customFormat="1" ht="24.95" customHeight="1">
      <c r="B103" s="155"/>
      <c r="D103" s="157" t="s">
        <v>91</v>
      </c>
      <c r="E103" s="158"/>
      <c r="F103" s="158"/>
      <c r="G103" s="158"/>
      <c r="H103" s="158"/>
      <c r="I103" s="158"/>
      <c r="J103" s="159">
        <f>J143</f>
        <v>0</v>
      </c>
      <c r="L103" s="155"/>
    </row>
    <row r="104" spans="2:12" s="161" customFormat="1" ht="19.899999999999999" customHeight="1">
      <c r="B104" s="160"/>
      <c r="D104" s="162" t="s">
        <v>92</v>
      </c>
      <c r="E104" s="163"/>
      <c r="F104" s="163"/>
      <c r="G104" s="163"/>
      <c r="H104" s="163"/>
      <c r="I104" s="163"/>
      <c r="J104" s="164">
        <f>J144</f>
        <v>0</v>
      </c>
      <c r="L104" s="160"/>
    </row>
    <row r="105" spans="2:12" s="161" customFormat="1" ht="19.899999999999999" customHeight="1">
      <c r="B105" s="160"/>
      <c r="D105" s="162" t="s">
        <v>93</v>
      </c>
      <c r="E105" s="163"/>
      <c r="F105" s="163"/>
      <c r="G105" s="163"/>
      <c r="H105" s="163"/>
      <c r="I105" s="163"/>
      <c r="J105" s="164">
        <f>J150</f>
        <v>0</v>
      </c>
      <c r="L105" s="160"/>
    </row>
    <row r="106" spans="2:12" s="161" customFormat="1" ht="19.899999999999999" customHeight="1">
      <c r="B106" s="160"/>
      <c r="D106" s="162" t="s">
        <v>94</v>
      </c>
      <c r="E106" s="163"/>
      <c r="F106" s="163"/>
      <c r="G106" s="163"/>
      <c r="H106" s="163"/>
      <c r="I106" s="163"/>
      <c r="J106" s="164">
        <f>J169</f>
        <v>0</v>
      </c>
      <c r="L106" s="160"/>
    </row>
    <row r="107" spans="2:12" s="161" customFormat="1" ht="19.899999999999999" customHeight="1">
      <c r="B107" s="160"/>
      <c r="D107" s="162" t="s">
        <v>95</v>
      </c>
      <c r="E107" s="163"/>
      <c r="F107" s="163"/>
      <c r="G107" s="163"/>
      <c r="H107" s="163"/>
      <c r="I107" s="163"/>
      <c r="J107" s="164">
        <f>J174</f>
        <v>0</v>
      </c>
      <c r="L107" s="160"/>
    </row>
    <row r="108" spans="2:12" s="119" customFormat="1" ht="21.75" customHeight="1">
      <c r="B108" s="67"/>
      <c r="L108" s="67"/>
    </row>
    <row r="109" spans="2:12" s="119" customFormat="1" ht="6.95" customHeight="1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67"/>
    </row>
    <row r="113" spans="2:63" s="119" customFormat="1" ht="6.95" customHeight="1">
      <c r="B113" s="149"/>
      <c r="C113" s="150"/>
      <c r="D113" s="150"/>
      <c r="E113" s="150"/>
      <c r="F113" s="150"/>
      <c r="G113" s="150"/>
      <c r="H113" s="150"/>
      <c r="I113" s="150"/>
      <c r="J113" s="150"/>
      <c r="K113" s="150"/>
      <c r="L113" s="67"/>
    </row>
    <row r="114" spans="2:63" s="119" customFormat="1" ht="24.95" customHeight="1">
      <c r="B114" s="67"/>
      <c r="C114" s="114" t="s">
        <v>96</v>
      </c>
      <c r="L114" s="67"/>
    </row>
    <row r="115" spans="2:63" s="119" customFormat="1" ht="6.95" customHeight="1">
      <c r="B115" s="67"/>
      <c r="L115" s="67"/>
    </row>
    <row r="116" spans="2:63" s="119" customFormat="1" ht="12" customHeight="1">
      <c r="B116" s="67"/>
      <c r="C116" s="116" t="s">
        <v>13</v>
      </c>
      <c r="L116" s="67"/>
    </row>
    <row r="117" spans="2:63" s="119" customFormat="1" ht="16.5" customHeight="1">
      <c r="B117" s="67"/>
      <c r="E117" s="117" t="str">
        <f>E7</f>
        <v>Sanace zdiva v interiéru objektu školní družiny a kuchyně  v 1. PP - ZŠ a MŠ Dělnická, Karviná</v>
      </c>
      <c r="F117" s="118"/>
      <c r="G117" s="118"/>
      <c r="H117" s="118"/>
      <c r="L117" s="67"/>
    </row>
    <row r="118" spans="2:63" s="119" customFormat="1" ht="12" customHeight="1">
      <c r="B118" s="67"/>
      <c r="C118" s="116" t="s">
        <v>79</v>
      </c>
      <c r="L118" s="67"/>
    </row>
    <row r="119" spans="2:63" s="119" customFormat="1" ht="16.5" customHeight="1">
      <c r="B119" s="67"/>
      <c r="E119" s="120" t="str">
        <f>E9</f>
        <v>01 - Sanace zdiva v interiéru objektu školní družiny a kuchyně v 1. PP</v>
      </c>
      <c r="F119" s="121"/>
      <c r="G119" s="121"/>
      <c r="H119" s="121"/>
      <c r="L119" s="67"/>
    </row>
    <row r="120" spans="2:63" s="119" customFormat="1" ht="6.95" customHeight="1">
      <c r="B120" s="67"/>
      <c r="L120" s="67"/>
    </row>
    <row r="121" spans="2:63" s="119" customFormat="1" ht="12" customHeight="1">
      <c r="B121" s="67"/>
      <c r="C121" s="116" t="s">
        <v>16</v>
      </c>
      <c r="F121" s="122" t="str">
        <f>F12</f>
        <v>Karviná</v>
      </c>
      <c r="I121" s="116" t="s">
        <v>18</v>
      </c>
      <c r="J121" s="123" t="str">
        <f>IF(J12="","",J12)</f>
        <v/>
      </c>
      <c r="L121" s="67"/>
    </row>
    <row r="122" spans="2:63" s="119" customFormat="1" ht="6.95" customHeight="1">
      <c r="B122" s="67"/>
      <c r="L122" s="67"/>
    </row>
    <row r="123" spans="2:63" s="119" customFormat="1" ht="15.2" customHeight="1">
      <c r="B123" s="67"/>
      <c r="C123" s="116" t="s">
        <v>19</v>
      </c>
      <c r="F123" s="122" t="str">
        <f>E15</f>
        <v xml:space="preserve"> </v>
      </c>
      <c r="I123" s="116" t="s">
        <v>24</v>
      </c>
      <c r="J123" s="151" t="str">
        <f>E21</f>
        <v xml:space="preserve"> </v>
      </c>
      <c r="L123" s="67"/>
    </row>
    <row r="124" spans="2:63" s="119" customFormat="1" ht="15.2" customHeight="1">
      <c r="B124" s="67"/>
      <c r="C124" s="116" t="s">
        <v>23</v>
      </c>
      <c r="F124" s="122" t="str">
        <f>IF(E18="","",E18)</f>
        <v/>
      </c>
      <c r="I124" s="116" t="s">
        <v>26</v>
      </c>
      <c r="J124" s="151"/>
      <c r="L124" s="67"/>
    </row>
    <row r="125" spans="2:63" s="119" customFormat="1" ht="10.35" customHeight="1">
      <c r="B125" s="67"/>
      <c r="L125" s="67"/>
    </row>
    <row r="126" spans="2:63" s="173" customFormat="1" ht="29.25" customHeight="1">
      <c r="B126" s="165"/>
      <c r="C126" s="166" t="s">
        <v>97</v>
      </c>
      <c r="D126" s="167" t="s">
        <v>53</v>
      </c>
      <c r="E126" s="167" t="s">
        <v>49</v>
      </c>
      <c r="F126" s="167" t="s">
        <v>50</v>
      </c>
      <c r="G126" s="167" t="s">
        <v>98</v>
      </c>
      <c r="H126" s="167" t="s">
        <v>99</v>
      </c>
      <c r="I126" s="167" t="s">
        <v>100</v>
      </c>
      <c r="J126" s="168" t="s">
        <v>82</v>
      </c>
      <c r="K126" s="169" t="s">
        <v>101</v>
      </c>
      <c r="L126" s="165"/>
      <c r="M126" s="170" t="s">
        <v>1</v>
      </c>
      <c r="N126" s="171" t="s">
        <v>32</v>
      </c>
      <c r="O126" s="171" t="s">
        <v>102</v>
      </c>
      <c r="P126" s="171" t="s">
        <v>103</v>
      </c>
      <c r="Q126" s="171" t="s">
        <v>104</v>
      </c>
      <c r="R126" s="171" t="s">
        <v>105</v>
      </c>
      <c r="S126" s="171" t="s">
        <v>106</v>
      </c>
      <c r="T126" s="172" t="s">
        <v>107</v>
      </c>
    </row>
    <row r="127" spans="2:63" s="119" customFormat="1" ht="22.9" customHeight="1">
      <c r="B127" s="67"/>
      <c r="C127" s="174" t="s">
        <v>108</v>
      </c>
      <c r="J127" s="175">
        <f>BK127</f>
        <v>0</v>
      </c>
      <c r="L127" s="67"/>
      <c r="M127" s="176"/>
      <c r="N127" s="127"/>
      <c r="O127" s="127"/>
      <c r="P127" s="177">
        <f>P128+P143</f>
        <v>307.95892700000002</v>
      </c>
      <c r="Q127" s="127"/>
      <c r="R127" s="177">
        <f>R128+R143</f>
        <v>4.6947599999999996</v>
      </c>
      <c r="S127" s="127"/>
      <c r="T127" s="178">
        <f>T128+T143</f>
        <v>9.6440763</v>
      </c>
      <c r="AT127" s="110" t="s">
        <v>67</v>
      </c>
      <c r="AU127" s="110" t="s">
        <v>84</v>
      </c>
      <c r="BK127" s="179">
        <f>BK128+BK143</f>
        <v>0</v>
      </c>
    </row>
    <row r="128" spans="2:63" s="181" customFormat="1" ht="25.9" customHeight="1">
      <c r="B128" s="180"/>
      <c r="D128" s="182" t="s">
        <v>67</v>
      </c>
      <c r="E128" s="183" t="s">
        <v>109</v>
      </c>
      <c r="F128" s="183" t="s">
        <v>110</v>
      </c>
      <c r="J128" s="184">
        <f>BK128</f>
        <v>0</v>
      </c>
      <c r="L128" s="180"/>
      <c r="M128" s="185"/>
      <c r="P128" s="186">
        <f>P129+P131+P134+P136+P141</f>
        <v>246.95092700000001</v>
      </c>
      <c r="R128" s="186">
        <f>R129+R131+R134+R136+R141</f>
        <v>4.5785299999999998</v>
      </c>
      <c r="T128" s="187">
        <f>T129+T131+T134+T136+T141</f>
        <v>8.9428763</v>
      </c>
      <c r="AR128" s="182" t="s">
        <v>75</v>
      </c>
      <c r="AT128" s="188" t="s">
        <v>67</v>
      </c>
      <c r="AU128" s="188" t="s">
        <v>68</v>
      </c>
      <c r="AY128" s="182" t="s">
        <v>111</v>
      </c>
      <c r="BK128" s="189">
        <f>BK129+BK131+BK134+BK136+BK141</f>
        <v>0</v>
      </c>
    </row>
    <row r="129" spans="2:65" s="181" customFormat="1" ht="22.9" customHeight="1">
      <c r="B129" s="180"/>
      <c r="D129" s="182" t="s">
        <v>67</v>
      </c>
      <c r="E129" s="190" t="s">
        <v>112</v>
      </c>
      <c r="F129" s="190" t="s">
        <v>113</v>
      </c>
      <c r="J129" s="191">
        <f>BK129</f>
        <v>0</v>
      </c>
      <c r="L129" s="180"/>
      <c r="M129" s="185"/>
      <c r="P129" s="186">
        <f>P130</f>
        <v>0</v>
      </c>
      <c r="R129" s="186">
        <f>R130</f>
        <v>4.4708999999999994</v>
      </c>
      <c r="T129" s="187">
        <f>T130</f>
        <v>0</v>
      </c>
      <c r="AR129" s="182" t="s">
        <v>75</v>
      </c>
      <c r="AT129" s="188" t="s">
        <v>67</v>
      </c>
      <c r="AU129" s="188" t="s">
        <v>75</v>
      </c>
      <c r="AY129" s="182" t="s">
        <v>111</v>
      </c>
      <c r="BK129" s="189">
        <f>BK130</f>
        <v>0</v>
      </c>
    </row>
    <row r="130" spans="2:65" s="119" customFormat="1" ht="37.9" customHeight="1">
      <c r="B130" s="67"/>
      <c r="C130" s="205" t="s">
        <v>75</v>
      </c>
      <c r="D130" s="205" t="s">
        <v>114</v>
      </c>
      <c r="E130" s="206" t="s">
        <v>115</v>
      </c>
      <c r="F130" s="207" t="s">
        <v>116</v>
      </c>
      <c r="G130" s="208" t="s">
        <v>117</v>
      </c>
      <c r="H130" s="209">
        <v>149.03</v>
      </c>
      <c r="I130" s="68"/>
      <c r="J130" s="68">
        <f>ROUND(I130*H130,2)</f>
        <v>0</v>
      </c>
      <c r="K130" s="69"/>
      <c r="L130" s="67"/>
      <c r="M130" s="192" t="s">
        <v>1</v>
      </c>
      <c r="N130" s="193" t="s">
        <v>33</v>
      </c>
      <c r="O130" s="194">
        <v>0</v>
      </c>
      <c r="P130" s="194">
        <f>O130*H130</f>
        <v>0</v>
      </c>
      <c r="Q130" s="194">
        <v>0.03</v>
      </c>
      <c r="R130" s="194">
        <f>Q130*H130</f>
        <v>4.4708999999999994</v>
      </c>
      <c r="S130" s="194">
        <v>0</v>
      </c>
      <c r="T130" s="195">
        <f>S130*H130</f>
        <v>0</v>
      </c>
      <c r="AR130" s="196" t="s">
        <v>118</v>
      </c>
      <c r="AT130" s="196" t="s">
        <v>114</v>
      </c>
      <c r="AU130" s="196" t="s">
        <v>77</v>
      </c>
      <c r="AY130" s="110" t="s">
        <v>111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10" t="s">
        <v>75</v>
      </c>
      <c r="BK130" s="197">
        <f>ROUND(I130*H130,2)</f>
        <v>0</v>
      </c>
      <c r="BL130" s="110" t="s">
        <v>118</v>
      </c>
      <c r="BM130" s="196" t="s">
        <v>119</v>
      </c>
    </row>
    <row r="131" spans="2:65" s="181" customFormat="1" ht="22.9" customHeight="1">
      <c r="B131" s="180"/>
      <c r="C131" s="210"/>
      <c r="D131" s="211" t="s">
        <v>67</v>
      </c>
      <c r="E131" s="212" t="s">
        <v>120</v>
      </c>
      <c r="F131" s="212" t="s">
        <v>121</v>
      </c>
      <c r="G131" s="210"/>
      <c r="H131" s="210"/>
      <c r="J131" s="191">
        <f>BK131</f>
        <v>0</v>
      </c>
      <c r="L131" s="180"/>
      <c r="M131" s="185"/>
      <c r="P131" s="186">
        <f>SUM(P132:P133)</f>
        <v>71.534400000000005</v>
      </c>
      <c r="R131" s="186">
        <f>SUM(R132:R133)</f>
        <v>0</v>
      </c>
      <c r="T131" s="187">
        <f>SUM(T132:T133)</f>
        <v>8.9418000000000006</v>
      </c>
      <c r="AR131" s="182" t="s">
        <v>75</v>
      </c>
      <c r="AT131" s="188" t="s">
        <v>67</v>
      </c>
      <c r="AU131" s="188" t="s">
        <v>75</v>
      </c>
      <c r="AY131" s="182" t="s">
        <v>111</v>
      </c>
      <c r="BK131" s="189">
        <f>SUM(BK132:BK133)</f>
        <v>0</v>
      </c>
    </row>
    <row r="132" spans="2:65" s="119" customFormat="1" ht="37.9" customHeight="1">
      <c r="B132" s="67"/>
      <c r="C132" s="205" t="s">
        <v>77</v>
      </c>
      <c r="D132" s="205" t="s">
        <v>114</v>
      </c>
      <c r="E132" s="206" t="s">
        <v>122</v>
      </c>
      <c r="F132" s="207" t="s">
        <v>123</v>
      </c>
      <c r="G132" s="208" t="s">
        <v>117</v>
      </c>
      <c r="H132" s="209">
        <v>149.03</v>
      </c>
      <c r="I132" s="68"/>
      <c r="J132" s="68">
        <f>ROUND(I132*H132,2)</f>
        <v>0</v>
      </c>
      <c r="K132" s="69"/>
      <c r="L132" s="67"/>
      <c r="M132" s="192" t="s">
        <v>1</v>
      </c>
      <c r="N132" s="193" t="s">
        <v>33</v>
      </c>
      <c r="O132" s="194">
        <v>0.26</v>
      </c>
      <c r="P132" s="194">
        <f>O132*H132</f>
        <v>38.747800000000005</v>
      </c>
      <c r="Q132" s="194">
        <v>0</v>
      </c>
      <c r="R132" s="194">
        <f>Q132*H132</f>
        <v>0</v>
      </c>
      <c r="S132" s="194">
        <v>4.5999999999999999E-2</v>
      </c>
      <c r="T132" s="195">
        <f>S132*H132</f>
        <v>6.8553800000000003</v>
      </c>
      <c r="AR132" s="196" t="s">
        <v>118</v>
      </c>
      <c r="AT132" s="196" t="s">
        <v>114</v>
      </c>
      <c r="AU132" s="196" t="s">
        <v>77</v>
      </c>
      <c r="AY132" s="110" t="s">
        <v>111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10" t="s">
        <v>75</v>
      </c>
      <c r="BK132" s="197">
        <f>ROUND(I132*H132,2)</f>
        <v>0</v>
      </c>
      <c r="BL132" s="110" t="s">
        <v>118</v>
      </c>
      <c r="BM132" s="196" t="s">
        <v>124</v>
      </c>
    </row>
    <row r="133" spans="2:65" s="119" customFormat="1" ht="21.75" customHeight="1">
      <c r="B133" s="67"/>
      <c r="C133" s="205" t="s">
        <v>125</v>
      </c>
      <c r="D133" s="205" t="s">
        <v>114</v>
      </c>
      <c r="E133" s="206" t="s">
        <v>126</v>
      </c>
      <c r="F133" s="207" t="s">
        <v>127</v>
      </c>
      <c r="G133" s="208" t="s">
        <v>117</v>
      </c>
      <c r="H133" s="209">
        <v>149.03</v>
      </c>
      <c r="I133" s="68"/>
      <c r="J133" s="68">
        <f>ROUND(I133*H133,2)</f>
        <v>0</v>
      </c>
      <c r="K133" s="69"/>
      <c r="L133" s="67"/>
      <c r="M133" s="192" t="s">
        <v>1</v>
      </c>
      <c r="N133" s="193" t="s">
        <v>33</v>
      </c>
      <c r="O133" s="194">
        <v>0.22</v>
      </c>
      <c r="P133" s="194">
        <f>O133*H133</f>
        <v>32.7866</v>
      </c>
      <c r="Q133" s="194">
        <v>0</v>
      </c>
      <c r="R133" s="194">
        <f>Q133*H133</f>
        <v>0</v>
      </c>
      <c r="S133" s="194">
        <v>1.4E-2</v>
      </c>
      <c r="T133" s="195">
        <f>S133*H133</f>
        <v>2.0864199999999999</v>
      </c>
      <c r="AR133" s="196" t="s">
        <v>118</v>
      </c>
      <c r="AT133" s="196" t="s">
        <v>114</v>
      </c>
      <c r="AU133" s="196" t="s">
        <v>77</v>
      </c>
      <c r="AY133" s="110" t="s">
        <v>111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10" t="s">
        <v>75</v>
      </c>
      <c r="BK133" s="197">
        <f>ROUND(I133*H133,2)</f>
        <v>0</v>
      </c>
      <c r="BL133" s="110" t="s">
        <v>118</v>
      </c>
      <c r="BM133" s="196" t="s">
        <v>128</v>
      </c>
    </row>
    <row r="134" spans="2:65" s="181" customFormat="1" ht="22.9" customHeight="1">
      <c r="B134" s="180"/>
      <c r="C134" s="210"/>
      <c r="D134" s="211" t="s">
        <v>67</v>
      </c>
      <c r="E134" s="212" t="s">
        <v>129</v>
      </c>
      <c r="F134" s="212" t="s">
        <v>130</v>
      </c>
      <c r="G134" s="210"/>
      <c r="H134" s="210"/>
      <c r="J134" s="191">
        <f>BK134</f>
        <v>0</v>
      </c>
      <c r="L134" s="180"/>
      <c r="M134" s="185"/>
      <c r="P134" s="186">
        <f>P135</f>
        <v>131.84675000000001</v>
      </c>
      <c r="R134" s="186">
        <f>R135</f>
        <v>0.10763</v>
      </c>
      <c r="T134" s="187">
        <f>T135</f>
        <v>1.0763000000000001E-3</v>
      </c>
      <c r="AR134" s="182" t="s">
        <v>75</v>
      </c>
      <c r="AT134" s="188" t="s">
        <v>67</v>
      </c>
      <c r="AU134" s="188" t="s">
        <v>75</v>
      </c>
      <c r="AY134" s="182" t="s">
        <v>111</v>
      </c>
      <c r="BK134" s="189">
        <f>BK135</f>
        <v>0</v>
      </c>
    </row>
    <row r="135" spans="2:65" s="119" customFormat="1" ht="24.2" customHeight="1">
      <c r="B135" s="67"/>
      <c r="C135" s="205" t="s">
        <v>118</v>
      </c>
      <c r="D135" s="205" t="s">
        <v>114</v>
      </c>
      <c r="E135" s="206" t="s">
        <v>131</v>
      </c>
      <c r="F135" s="207" t="s">
        <v>132</v>
      </c>
      <c r="G135" s="208" t="s">
        <v>133</v>
      </c>
      <c r="H135" s="209">
        <v>107.63</v>
      </c>
      <c r="I135" s="68"/>
      <c r="J135" s="68">
        <f>ROUND(I135*H135,2)</f>
        <v>0</v>
      </c>
      <c r="K135" s="69"/>
      <c r="L135" s="67"/>
      <c r="M135" s="192" t="s">
        <v>1</v>
      </c>
      <c r="N135" s="193" t="s">
        <v>33</v>
      </c>
      <c r="O135" s="194">
        <v>1.2250000000000001</v>
      </c>
      <c r="P135" s="194">
        <f>O135*H135</f>
        <v>131.84675000000001</v>
      </c>
      <c r="Q135" s="194">
        <v>1E-3</v>
      </c>
      <c r="R135" s="194">
        <f>Q135*H135</f>
        <v>0.10763</v>
      </c>
      <c r="S135" s="194">
        <v>1.0000000000000001E-5</v>
      </c>
      <c r="T135" s="195">
        <f>S135*H135</f>
        <v>1.0763000000000001E-3</v>
      </c>
      <c r="AR135" s="196" t="s">
        <v>118</v>
      </c>
      <c r="AT135" s="196" t="s">
        <v>114</v>
      </c>
      <c r="AU135" s="196" t="s">
        <v>77</v>
      </c>
      <c r="AY135" s="110" t="s">
        <v>111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10" t="s">
        <v>75</v>
      </c>
      <c r="BK135" s="197">
        <f>ROUND(I135*H135,2)</f>
        <v>0</v>
      </c>
      <c r="BL135" s="110" t="s">
        <v>118</v>
      </c>
      <c r="BM135" s="196" t="s">
        <v>134</v>
      </c>
    </row>
    <row r="136" spans="2:65" s="181" customFormat="1" ht="22.9" customHeight="1">
      <c r="B136" s="180"/>
      <c r="C136" s="210"/>
      <c r="D136" s="211" t="s">
        <v>67</v>
      </c>
      <c r="E136" s="212" t="s">
        <v>135</v>
      </c>
      <c r="F136" s="212" t="s">
        <v>136</v>
      </c>
      <c r="G136" s="210"/>
      <c r="H136" s="210"/>
      <c r="J136" s="191">
        <f>BK136</f>
        <v>0</v>
      </c>
      <c r="L136" s="180"/>
      <c r="M136" s="185"/>
      <c r="P136" s="186">
        <f>SUM(P137:P140)</f>
        <v>25.070617000000002</v>
      </c>
      <c r="R136" s="186">
        <f>SUM(R137:R140)</f>
        <v>0</v>
      </c>
      <c r="T136" s="187">
        <f>SUM(T137:T140)</f>
        <v>0</v>
      </c>
      <c r="AR136" s="182" t="s">
        <v>75</v>
      </c>
      <c r="AT136" s="188" t="s">
        <v>67</v>
      </c>
      <c r="AU136" s="188" t="s">
        <v>75</v>
      </c>
      <c r="AY136" s="182" t="s">
        <v>111</v>
      </c>
      <c r="BK136" s="189">
        <f>SUM(BK137:BK140)</f>
        <v>0</v>
      </c>
    </row>
    <row r="137" spans="2:65" s="119" customFormat="1" ht="24.2" customHeight="1">
      <c r="B137" s="67"/>
      <c r="C137" s="205" t="s">
        <v>137</v>
      </c>
      <c r="D137" s="205" t="s">
        <v>114</v>
      </c>
      <c r="E137" s="206" t="s">
        <v>138</v>
      </c>
      <c r="F137" s="207" t="s">
        <v>139</v>
      </c>
      <c r="G137" s="208" t="s">
        <v>140</v>
      </c>
      <c r="H137" s="209">
        <v>9.6910000000000007</v>
      </c>
      <c r="I137" s="68"/>
      <c r="J137" s="68">
        <f>ROUND(I137*H137,2)</f>
        <v>0</v>
      </c>
      <c r="K137" s="69"/>
      <c r="L137" s="67"/>
      <c r="M137" s="192" t="s">
        <v>1</v>
      </c>
      <c r="N137" s="193" t="s">
        <v>33</v>
      </c>
      <c r="O137" s="194">
        <v>2.42</v>
      </c>
      <c r="P137" s="194">
        <f>O137*H137</f>
        <v>23.452220000000001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AR137" s="196" t="s">
        <v>118</v>
      </c>
      <c r="AT137" s="196" t="s">
        <v>114</v>
      </c>
      <c r="AU137" s="196" t="s">
        <v>77</v>
      </c>
      <c r="AY137" s="110" t="s">
        <v>111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10" t="s">
        <v>75</v>
      </c>
      <c r="BK137" s="197">
        <f>ROUND(I137*H137,2)</f>
        <v>0</v>
      </c>
      <c r="BL137" s="110" t="s">
        <v>118</v>
      </c>
      <c r="BM137" s="196" t="s">
        <v>141</v>
      </c>
    </row>
    <row r="138" spans="2:65" s="119" customFormat="1" ht="24.2" customHeight="1">
      <c r="B138" s="67"/>
      <c r="C138" s="205" t="s">
        <v>142</v>
      </c>
      <c r="D138" s="205" t="s">
        <v>114</v>
      </c>
      <c r="E138" s="206" t="s">
        <v>143</v>
      </c>
      <c r="F138" s="207" t="s">
        <v>144</v>
      </c>
      <c r="G138" s="208" t="s">
        <v>140</v>
      </c>
      <c r="H138" s="209">
        <v>9.6910000000000007</v>
      </c>
      <c r="I138" s="68"/>
      <c r="J138" s="68">
        <f>ROUND(I138*H138,2)</f>
        <v>0</v>
      </c>
      <c r="K138" s="69"/>
      <c r="L138" s="67"/>
      <c r="M138" s="192" t="s">
        <v>1</v>
      </c>
      <c r="N138" s="193" t="s">
        <v>33</v>
      </c>
      <c r="O138" s="194">
        <v>0.125</v>
      </c>
      <c r="P138" s="194">
        <f>O138*H138</f>
        <v>1.2113750000000001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AR138" s="196" t="s">
        <v>118</v>
      </c>
      <c r="AT138" s="196" t="s">
        <v>114</v>
      </c>
      <c r="AU138" s="196" t="s">
        <v>77</v>
      </c>
      <c r="AY138" s="110" t="s">
        <v>111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10" t="s">
        <v>75</v>
      </c>
      <c r="BK138" s="197">
        <f>ROUND(I138*H138,2)</f>
        <v>0</v>
      </c>
      <c r="BL138" s="110" t="s">
        <v>118</v>
      </c>
      <c r="BM138" s="196" t="s">
        <v>145</v>
      </c>
    </row>
    <row r="139" spans="2:65" s="119" customFormat="1" ht="24.2" customHeight="1">
      <c r="B139" s="67"/>
      <c r="C139" s="205" t="s">
        <v>146</v>
      </c>
      <c r="D139" s="205" t="s">
        <v>114</v>
      </c>
      <c r="E139" s="206" t="s">
        <v>147</v>
      </c>
      <c r="F139" s="207" t="s">
        <v>148</v>
      </c>
      <c r="G139" s="208" t="s">
        <v>140</v>
      </c>
      <c r="H139" s="209">
        <v>67.837000000000003</v>
      </c>
      <c r="I139" s="68"/>
      <c r="J139" s="68">
        <f>ROUND(I139*H139,2)</f>
        <v>0</v>
      </c>
      <c r="K139" s="69"/>
      <c r="L139" s="67"/>
      <c r="M139" s="192" t="s">
        <v>1</v>
      </c>
      <c r="N139" s="193" t="s">
        <v>33</v>
      </c>
      <c r="O139" s="194">
        <v>6.0000000000000001E-3</v>
      </c>
      <c r="P139" s="194">
        <f>O139*H139</f>
        <v>0.40702200000000005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AR139" s="196" t="s">
        <v>118</v>
      </c>
      <c r="AT139" s="196" t="s">
        <v>114</v>
      </c>
      <c r="AU139" s="196" t="s">
        <v>77</v>
      </c>
      <c r="AY139" s="110" t="s">
        <v>111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10" t="s">
        <v>75</v>
      </c>
      <c r="BK139" s="197">
        <f>ROUND(I139*H139,2)</f>
        <v>0</v>
      </c>
      <c r="BL139" s="110" t="s">
        <v>118</v>
      </c>
      <c r="BM139" s="196" t="s">
        <v>149</v>
      </c>
    </row>
    <row r="140" spans="2:65" s="119" customFormat="1" ht="16.5" customHeight="1">
      <c r="B140" s="67"/>
      <c r="C140" s="205" t="s">
        <v>150</v>
      </c>
      <c r="D140" s="205" t="s">
        <v>114</v>
      </c>
      <c r="E140" s="206" t="s">
        <v>151</v>
      </c>
      <c r="F140" s="207" t="s">
        <v>152</v>
      </c>
      <c r="G140" s="208" t="s">
        <v>140</v>
      </c>
      <c r="H140" s="209">
        <v>9.6910000000000007</v>
      </c>
      <c r="I140" s="68"/>
      <c r="J140" s="68">
        <f>ROUND(I140*H140,2)</f>
        <v>0</v>
      </c>
      <c r="K140" s="69"/>
      <c r="L140" s="67"/>
      <c r="M140" s="192" t="s">
        <v>1</v>
      </c>
      <c r="N140" s="193" t="s">
        <v>33</v>
      </c>
      <c r="O140" s="194">
        <v>0</v>
      </c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AR140" s="196" t="s">
        <v>118</v>
      </c>
      <c r="AT140" s="196" t="s">
        <v>114</v>
      </c>
      <c r="AU140" s="196" t="s">
        <v>77</v>
      </c>
      <c r="AY140" s="110" t="s">
        <v>111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10" t="s">
        <v>75</v>
      </c>
      <c r="BK140" s="197">
        <f>ROUND(I140*H140,2)</f>
        <v>0</v>
      </c>
      <c r="BL140" s="110" t="s">
        <v>118</v>
      </c>
      <c r="BM140" s="196" t="s">
        <v>153</v>
      </c>
    </row>
    <row r="141" spans="2:65" s="181" customFormat="1" ht="22.9" customHeight="1">
      <c r="B141" s="180"/>
      <c r="C141" s="210"/>
      <c r="D141" s="211" t="s">
        <v>67</v>
      </c>
      <c r="E141" s="212" t="s">
        <v>154</v>
      </c>
      <c r="F141" s="212" t="s">
        <v>155</v>
      </c>
      <c r="G141" s="210"/>
      <c r="H141" s="210"/>
      <c r="J141" s="191">
        <f>BK141</f>
        <v>0</v>
      </c>
      <c r="L141" s="180"/>
      <c r="M141" s="185"/>
      <c r="P141" s="186">
        <f>P142</f>
        <v>18.49916</v>
      </c>
      <c r="R141" s="186">
        <f>R142</f>
        <v>0</v>
      </c>
      <c r="T141" s="187">
        <f>T142</f>
        <v>0</v>
      </c>
      <c r="AR141" s="182" t="s">
        <v>75</v>
      </c>
      <c r="AT141" s="188" t="s">
        <v>67</v>
      </c>
      <c r="AU141" s="188" t="s">
        <v>75</v>
      </c>
      <c r="AY141" s="182" t="s">
        <v>111</v>
      </c>
      <c r="BK141" s="189">
        <f>BK142</f>
        <v>0</v>
      </c>
    </row>
    <row r="142" spans="2:65" s="119" customFormat="1" ht="16.5" customHeight="1">
      <c r="B142" s="67"/>
      <c r="C142" s="205" t="s">
        <v>156</v>
      </c>
      <c r="D142" s="205" t="s">
        <v>114</v>
      </c>
      <c r="E142" s="206" t="s">
        <v>157</v>
      </c>
      <c r="F142" s="207" t="s">
        <v>158</v>
      </c>
      <c r="G142" s="208" t="s">
        <v>140</v>
      </c>
      <c r="H142" s="209">
        <v>4.5789999999999997</v>
      </c>
      <c r="I142" s="68"/>
      <c r="J142" s="68">
        <f>ROUND(I142*H142,2)</f>
        <v>0</v>
      </c>
      <c r="K142" s="69"/>
      <c r="L142" s="67"/>
      <c r="M142" s="192" t="s">
        <v>1</v>
      </c>
      <c r="N142" s="193" t="s">
        <v>33</v>
      </c>
      <c r="O142" s="194">
        <v>4.04</v>
      </c>
      <c r="P142" s="194">
        <f>O142*H142</f>
        <v>18.49916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AR142" s="196" t="s">
        <v>118</v>
      </c>
      <c r="AT142" s="196" t="s">
        <v>114</v>
      </c>
      <c r="AU142" s="196" t="s">
        <v>77</v>
      </c>
      <c r="AY142" s="110" t="s">
        <v>111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10" t="s">
        <v>75</v>
      </c>
      <c r="BK142" s="197">
        <f>ROUND(I142*H142,2)</f>
        <v>0</v>
      </c>
      <c r="BL142" s="110" t="s">
        <v>118</v>
      </c>
      <c r="BM142" s="196" t="s">
        <v>159</v>
      </c>
    </row>
    <row r="143" spans="2:65" s="181" customFormat="1" ht="25.9" customHeight="1">
      <c r="B143" s="180"/>
      <c r="C143" s="210"/>
      <c r="D143" s="211" t="s">
        <v>67</v>
      </c>
      <c r="E143" s="213" t="s">
        <v>160</v>
      </c>
      <c r="F143" s="213" t="s">
        <v>161</v>
      </c>
      <c r="G143" s="210"/>
      <c r="H143" s="210"/>
      <c r="J143" s="184">
        <f>BK143</f>
        <v>0</v>
      </c>
      <c r="L143" s="180"/>
      <c r="M143" s="185"/>
      <c r="P143" s="186">
        <f>P144+P150+P169+P174</f>
        <v>61.008000000000003</v>
      </c>
      <c r="R143" s="186">
        <f>R144+R150+R169+R174</f>
        <v>0.11623</v>
      </c>
      <c r="T143" s="187">
        <f>T144+T150+T169+T174</f>
        <v>0.70120000000000005</v>
      </c>
      <c r="AR143" s="182" t="s">
        <v>77</v>
      </c>
      <c r="AT143" s="188" t="s">
        <v>67</v>
      </c>
      <c r="AU143" s="188" t="s">
        <v>68</v>
      </c>
      <c r="AY143" s="182" t="s">
        <v>111</v>
      </c>
      <c r="BK143" s="189">
        <f>BK144+BK150+BK169+BK174</f>
        <v>0</v>
      </c>
    </row>
    <row r="144" spans="2:65" s="181" customFormat="1" ht="22.9" customHeight="1">
      <c r="B144" s="180"/>
      <c r="C144" s="210"/>
      <c r="D144" s="211" t="s">
        <v>67</v>
      </c>
      <c r="E144" s="212" t="s">
        <v>162</v>
      </c>
      <c r="F144" s="212" t="s">
        <v>163</v>
      </c>
      <c r="G144" s="210"/>
      <c r="H144" s="210"/>
      <c r="J144" s="191">
        <f>BK144</f>
        <v>0</v>
      </c>
      <c r="L144" s="180"/>
      <c r="M144" s="185"/>
      <c r="P144" s="186">
        <f>SUM(P145:P149)</f>
        <v>29.398000000000003</v>
      </c>
      <c r="R144" s="186">
        <f>SUM(R145:R149)</f>
        <v>1.7600000000000003E-3</v>
      </c>
      <c r="T144" s="187">
        <f>SUM(T145:T149)</f>
        <v>0.70120000000000005</v>
      </c>
      <c r="AR144" s="182" t="s">
        <v>77</v>
      </c>
      <c r="AT144" s="188" t="s">
        <v>67</v>
      </c>
      <c r="AU144" s="188" t="s">
        <v>75</v>
      </c>
      <c r="AY144" s="182" t="s">
        <v>111</v>
      </c>
      <c r="BK144" s="189">
        <f>SUM(BK145:BK149)</f>
        <v>0</v>
      </c>
    </row>
    <row r="145" spans="2:65" s="119" customFormat="1" ht="16.5" customHeight="1">
      <c r="B145" s="67"/>
      <c r="C145" s="205" t="s">
        <v>164</v>
      </c>
      <c r="D145" s="205" t="s">
        <v>114</v>
      </c>
      <c r="E145" s="206" t="s">
        <v>165</v>
      </c>
      <c r="F145" s="207" t="s">
        <v>166</v>
      </c>
      <c r="G145" s="208" t="s">
        <v>167</v>
      </c>
      <c r="H145" s="209">
        <v>15</v>
      </c>
      <c r="I145" s="68"/>
      <c r="J145" s="68">
        <f>ROUND(I145*H145,2)</f>
        <v>0</v>
      </c>
      <c r="K145" s="69"/>
      <c r="L145" s="67"/>
      <c r="M145" s="192" t="s">
        <v>1</v>
      </c>
      <c r="N145" s="193" t="s">
        <v>33</v>
      </c>
      <c r="O145" s="194">
        <v>0.26800000000000002</v>
      </c>
      <c r="P145" s="194">
        <f>O145*H145</f>
        <v>4.0200000000000005</v>
      </c>
      <c r="Q145" s="194">
        <v>8.0000000000000007E-5</v>
      </c>
      <c r="R145" s="194">
        <f>Q145*H145</f>
        <v>1.2000000000000001E-3</v>
      </c>
      <c r="S145" s="194">
        <v>2.4930000000000001E-2</v>
      </c>
      <c r="T145" s="195">
        <f>S145*H145</f>
        <v>0.37395</v>
      </c>
      <c r="AR145" s="196" t="s">
        <v>168</v>
      </c>
      <c r="AT145" s="196" t="s">
        <v>114</v>
      </c>
      <c r="AU145" s="196" t="s">
        <v>77</v>
      </c>
      <c r="AY145" s="110" t="s">
        <v>111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10" t="s">
        <v>75</v>
      </c>
      <c r="BK145" s="197">
        <f>ROUND(I145*H145,2)</f>
        <v>0</v>
      </c>
      <c r="BL145" s="110" t="s">
        <v>168</v>
      </c>
      <c r="BM145" s="196" t="s">
        <v>169</v>
      </c>
    </row>
    <row r="146" spans="2:65" s="119" customFormat="1" ht="21.75" customHeight="1">
      <c r="B146" s="67"/>
      <c r="C146" s="205" t="s">
        <v>170</v>
      </c>
      <c r="D146" s="205" t="s">
        <v>114</v>
      </c>
      <c r="E146" s="206" t="s">
        <v>171</v>
      </c>
      <c r="F146" s="207" t="s">
        <v>172</v>
      </c>
      <c r="G146" s="208" t="s">
        <v>167</v>
      </c>
      <c r="H146" s="209">
        <v>7</v>
      </c>
      <c r="I146" s="68"/>
      <c r="J146" s="68">
        <f>ROUND(I146*H146,2)</f>
        <v>0</v>
      </c>
      <c r="K146" s="69"/>
      <c r="L146" s="67"/>
      <c r="M146" s="192" t="s">
        <v>1</v>
      </c>
      <c r="N146" s="193" t="s">
        <v>33</v>
      </c>
      <c r="O146" s="194">
        <v>0.36099999999999999</v>
      </c>
      <c r="P146" s="194">
        <f>O146*H146</f>
        <v>2.5270000000000001</v>
      </c>
      <c r="Q146" s="194">
        <v>8.0000000000000007E-5</v>
      </c>
      <c r="R146" s="194">
        <f>Q146*H146</f>
        <v>5.6000000000000006E-4</v>
      </c>
      <c r="S146" s="194">
        <v>4.675E-2</v>
      </c>
      <c r="T146" s="195">
        <f>S146*H146</f>
        <v>0.32724999999999999</v>
      </c>
      <c r="AR146" s="196" t="s">
        <v>168</v>
      </c>
      <c r="AT146" s="196" t="s">
        <v>114</v>
      </c>
      <c r="AU146" s="196" t="s">
        <v>77</v>
      </c>
      <c r="AY146" s="110" t="s">
        <v>111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10" t="s">
        <v>75</v>
      </c>
      <c r="BK146" s="197">
        <f>ROUND(I146*H146,2)</f>
        <v>0</v>
      </c>
      <c r="BL146" s="110" t="s">
        <v>168</v>
      </c>
      <c r="BM146" s="196" t="s">
        <v>173</v>
      </c>
    </row>
    <row r="147" spans="2:65" s="119" customFormat="1" ht="21.75" customHeight="1">
      <c r="B147" s="67"/>
      <c r="C147" s="205" t="s">
        <v>8</v>
      </c>
      <c r="D147" s="205" t="s">
        <v>114</v>
      </c>
      <c r="E147" s="206" t="s">
        <v>174</v>
      </c>
      <c r="F147" s="207" t="s">
        <v>175</v>
      </c>
      <c r="G147" s="208" t="s">
        <v>167</v>
      </c>
      <c r="H147" s="209">
        <v>15</v>
      </c>
      <c r="I147" s="68"/>
      <c r="J147" s="68">
        <f>ROUND(I147*H147,2)</f>
        <v>0</v>
      </c>
      <c r="K147" s="69"/>
      <c r="L147" s="67"/>
      <c r="M147" s="192" t="s">
        <v>1</v>
      </c>
      <c r="N147" s="193" t="s">
        <v>33</v>
      </c>
      <c r="O147" s="194">
        <v>0.997</v>
      </c>
      <c r="P147" s="194">
        <f>O147*H147</f>
        <v>14.955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AR147" s="196" t="s">
        <v>168</v>
      </c>
      <c r="AT147" s="196" t="s">
        <v>114</v>
      </c>
      <c r="AU147" s="196" t="s">
        <v>77</v>
      </c>
      <c r="AY147" s="110" t="s">
        <v>111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10" t="s">
        <v>75</v>
      </c>
      <c r="BK147" s="197">
        <f>ROUND(I147*H147,2)</f>
        <v>0</v>
      </c>
      <c r="BL147" s="110" t="s">
        <v>168</v>
      </c>
      <c r="BM147" s="196" t="s">
        <v>176</v>
      </c>
    </row>
    <row r="148" spans="2:65" s="119" customFormat="1" ht="21.75" customHeight="1">
      <c r="B148" s="67"/>
      <c r="C148" s="205" t="s">
        <v>177</v>
      </c>
      <c r="D148" s="205" t="s">
        <v>114</v>
      </c>
      <c r="E148" s="206" t="s">
        <v>178</v>
      </c>
      <c r="F148" s="207" t="s">
        <v>179</v>
      </c>
      <c r="G148" s="208" t="s">
        <v>167</v>
      </c>
      <c r="H148" s="209">
        <v>7</v>
      </c>
      <c r="I148" s="68"/>
      <c r="J148" s="68">
        <f>ROUND(I148*H148,2)</f>
        <v>0</v>
      </c>
      <c r="K148" s="69"/>
      <c r="L148" s="67"/>
      <c r="M148" s="192" t="s">
        <v>1</v>
      </c>
      <c r="N148" s="193" t="s">
        <v>33</v>
      </c>
      <c r="O148" s="194">
        <v>1.1279999999999999</v>
      </c>
      <c r="P148" s="194">
        <f>O148*H148</f>
        <v>7.895999999999999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AR148" s="196" t="s">
        <v>168</v>
      </c>
      <c r="AT148" s="196" t="s">
        <v>114</v>
      </c>
      <c r="AU148" s="196" t="s">
        <v>77</v>
      </c>
      <c r="AY148" s="110" t="s">
        <v>111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10" t="s">
        <v>75</v>
      </c>
      <c r="BK148" s="197">
        <f>ROUND(I148*H148,2)</f>
        <v>0</v>
      </c>
      <c r="BL148" s="110" t="s">
        <v>168</v>
      </c>
      <c r="BM148" s="196" t="s">
        <v>180</v>
      </c>
    </row>
    <row r="149" spans="2:65" s="119" customFormat="1" ht="16.5" customHeight="1">
      <c r="B149" s="67"/>
      <c r="C149" s="205" t="s">
        <v>181</v>
      </c>
      <c r="D149" s="205" t="s">
        <v>114</v>
      </c>
      <c r="E149" s="206" t="s">
        <v>182</v>
      </c>
      <c r="F149" s="207" t="s">
        <v>293</v>
      </c>
      <c r="G149" s="208" t="s">
        <v>183</v>
      </c>
      <c r="H149" s="209">
        <v>8</v>
      </c>
      <c r="I149" s="68"/>
      <c r="J149" s="68">
        <f>ROUND(I149*H149,2)</f>
        <v>0</v>
      </c>
      <c r="K149" s="69"/>
      <c r="L149" s="67"/>
      <c r="M149" s="192" t="s">
        <v>1</v>
      </c>
      <c r="N149" s="193" t="s">
        <v>33</v>
      </c>
      <c r="O149" s="194">
        <v>0</v>
      </c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AR149" s="196" t="s">
        <v>168</v>
      </c>
      <c r="AT149" s="196" t="s">
        <v>114</v>
      </c>
      <c r="AU149" s="196" t="s">
        <v>77</v>
      </c>
      <c r="AY149" s="110" t="s">
        <v>111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10" t="s">
        <v>75</v>
      </c>
      <c r="BK149" s="197">
        <f>ROUND(I149*H149,2)</f>
        <v>0</v>
      </c>
      <c r="BL149" s="110" t="s">
        <v>168</v>
      </c>
      <c r="BM149" s="196" t="s">
        <v>184</v>
      </c>
    </row>
    <row r="150" spans="2:65" s="181" customFormat="1" ht="22.9" customHeight="1">
      <c r="B150" s="180"/>
      <c r="C150" s="210"/>
      <c r="D150" s="211" t="s">
        <v>67</v>
      </c>
      <c r="E150" s="212" t="s">
        <v>185</v>
      </c>
      <c r="F150" s="212" t="s">
        <v>186</v>
      </c>
      <c r="G150" s="210"/>
      <c r="H150" s="210"/>
      <c r="J150" s="191">
        <f>BK150</f>
        <v>0</v>
      </c>
      <c r="L150" s="180"/>
      <c r="M150" s="185"/>
      <c r="P150" s="186">
        <f>SUM(P151:P168)</f>
        <v>0</v>
      </c>
      <c r="R150" s="186">
        <f>SUM(R151:R168)</f>
        <v>0</v>
      </c>
      <c r="T150" s="187">
        <f>SUM(T151:T168)</f>
        <v>0</v>
      </c>
      <c r="AR150" s="182" t="s">
        <v>77</v>
      </c>
      <c r="AT150" s="188" t="s">
        <v>67</v>
      </c>
      <c r="AU150" s="188" t="s">
        <v>75</v>
      </c>
      <c r="AY150" s="182" t="s">
        <v>111</v>
      </c>
      <c r="BK150" s="189">
        <f>SUM(BK151:BK168)</f>
        <v>0</v>
      </c>
    </row>
    <row r="151" spans="2:65" s="119" customFormat="1" ht="16.5" customHeight="1">
      <c r="B151" s="67"/>
      <c r="C151" s="205" t="s">
        <v>187</v>
      </c>
      <c r="D151" s="205" t="s">
        <v>114</v>
      </c>
      <c r="E151" s="206" t="s">
        <v>188</v>
      </c>
      <c r="F151" s="207" t="s">
        <v>274</v>
      </c>
      <c r="G151" s="208" t="s">
        <v>189</v>
      </c>
      <c r="H151" s="209">
        <v>2</v>
      </c>
      <c r="I151" s="68"/>
      <c r="J151" s="68">
        <f t="shared" ref="J151:J168" si="0">ROUND(I151*H151,2)</f>
        <v>0</v>
      </c>
      <c r="K151" s="69"/>
      <c r="L151" s="67"/>
      <c r="M151" s="192" t="s">
        <v>1</v>
      </c>
      <c r="N151" s="193" t="s">
        <v>33</v>
      </c>
      <c r="O151" s="194">
        <v>0</v>
      </c>
      <c r="P151" s="194">
        <f t="shared" ref="P151:P168" si="1">O151*H151</f>
        <v>0</v>
      </c>
      <c r="Q151" s="194">
        <v>0</v>
      </c>
      <c r="R151" s="194">
        <f t="shared" ref="R151:R168" si="2">Q151*H151</f>
        <v>0</v>
      </c>
      <c r="S151" s="194">
        <v>0</v>
      </c>
      <c r="T151" s="195">
        <f t="shared" ref="T151:T168" si="3">S151*H151</f>
        <v>0</v>
      </c>
      <c r="AR151" s="196" t="s">
        <v>168</v>
      </c>
      <c r="AT151" s="196" t="s">
        <v>114</v>
      </c>
      <c r="AU151" s="196" t="s">
        <v>77</v>
      </c>
      <c r="AY151" s="110" t="s">
        <v>111</v>
      </c>
      <c r="BE151" s="197">
        <f t="shared" ref="BE151:BE168" si="4">IF(N151="základní",J151,0)</f>
        <v>0</v>
      </c>
      <c r="BF151" s="197">
        <f t="shared" ref="BF151:BF168" si="5">IF(N151="snížená",J151,0)</f>
        <v>0</v>
      </c>
      <c r="BG151" s="197">
        <f t="shared" ref="BG151:BG168" si="6">IF(N151="zákl. přenesená",J151,0)</f>
        <v>0</v>
      </c>
      <c r="BH151" s="197">
        <f t="shared" ref="BH151:BH168" si="7">IF(N151="sníž. přenesená",J151,0)</f>
        <v>0</v>
      </c>
      <c r="BI151" s="197">
        <f t="shared" ref="BI151:BI168" si="8">IF(N151="nulová",J151,0)</f>
        <v>0</v>
      </c>
      <c r="BJ151" s="110" t="s">
        <v>75</v>
      </c>
      <c r="BK151" s="197">
        <f t="shared" ref="BK151:BK168" si="9">ROUND(I151*H151,2)</f>
        <v>0</v>
      </c>
      <c r="BL151" s="110" t="s">
        <v>168</v>
      </c>
      <c r="BM151" s="196" t="s">
        <v>190</v>
      </c>
    </row>
    <row r="152" spans="2:65" s="119" customFormat="1" ht="16.5" customHeight="1">
      <c r="B152" s="67"/>
      <c r="C152" s="205" t="s">
        <v>168</v>
      </c>
      <c r="D152" s="205" t="s">
        <v>114</v>
      </c>
      <c r="E152" s="206" t="s">
        <v>191</v>
      </c>
      <c r="F152" s="207" t="s">
        <v>275</v>
      </c>
      <c r="G152" s="208" t="s">
        <v>189</v>
      </c>
      <c r="H152" s="209">
        <v>2</v>
      </c>
      <c r="I152" s="68"/>
      <c r="J152" s="68">
        <f t="shared" si="0"/>
        <v>0</v>
      </c>
      <c r="K152" s="69"/>
      <c r="L152" s="67"/>
      <c r="M152" s="192" t="s">
        <v>1</v>
      </c>
      <c r="N152" s="193" t="s">
        <v>33</v>
      </c>
      <c r="O152" s="194">
        <v>0</v>
      </c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AR152" s="196" t="s">
        <v>168</v>
      </c>
      <c r="AT152" s="196" t="s">
        <v>114</v>
      </c>
      <c r="AU152" s="196" t="s">
        <v>77</v>
      </c>
      <c r="AY152" s="110" t="s">
        <v>111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10" t="s">
        <v>75</v>
      </c>
      <c r="BK152" s="197">
        <f t="shared" si="9"/>
        <v>0</v>
      </c>
      <c r="BL152" s="110" t="s">
        <v>168</v>
      </c>
      <c r="BM152" s="196" t="s">
        <v>192</v>
      </c>
    </row>
    <row r="153" spans="2:65" s="119" customFormat="1" ht="16.5" customHeight="1">
      <c r="B153" s="67"/>
      <c r="C153" s="205" t="s">
        <v>193</v>
      </c>
      <c r="D153" s="205" t="s">
        <v>114</v>
      </c>
      <c r="E153" s="206" t="s">
        <v>194</v>
      </c>
      <c r="F153" s="207" t="s">
        <v>276</v>
      </c>
      <c r="G153" s="208" t="s">
        <v>189</v>
      </c>
      <c r="H153" s="209">
        <v>2</v>
      </c>
      <c r="I153" s="68"/>
      <c r="J153" s="68">
        <f t="shared" si="0"/>
        <v>0</v>
      </c>
      <c r="K153" s="69"/>
      <c r="L153" s="67"/>
      <c r="M153" s="192" t="s">
        <v>1</v>
      </c>
      <c r="N153" s="193" t="s">
        <v>33</v>
      </c>
      <c r="O153" s="194">
        <v>0</v>
      </c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AR153" s="196" t="s">
        <v>168</v>
      </c>
      <c r="AT153" s="196" t="s">
        <v>114</v>
      </c>
      <c r="AU153" s="196" t="s">
        <v>77</v>
      </c>
      <c r="AY153" s="110" t="s">
        <v>111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10" t="s">
        <v>75</v>
      </c>
      <c r="BK153" s="197">
        <f t="shared" si="9"/>
        <v>0</v>
      </c>
      <c r="BL153" s="110" t="s">
        <v>168</v>
      </c>
      <c r="BM153" s="196" t="s">
        <v>195</v>
      </c>
    </row>
    <row r="154" spans="2:65" s="119" customFormat="1" ht="16.5" customHeight="1">
      <c r="B154" s="67"/>
      <c r="C154" s="205" t="s">
        <v>196</v>
      </c>
      <c r="D154" s="205" t="s">
        <v>114</v>
      </c>
      <c r="E154" s="206" t="s">
        <v>197</v>
      </c>
      <c r="F154" s="207" t="s">
        <v>277</v>
      </c>
      <c r="G154" s="208" t="s">
        <v>189</v>
      </c>
      <c r="H154" s="209">
        <v>5</v>
      </c>
      <c r="I154" s="68"/>
      <c r="J154" s="68">
        <f t="shared" si="0"/>
        <v>0</v>
      </c>
      <c r="K154" s="69"/>
      <c r="L154" s="67"/>
      <c r="M154" s="192" t="s">
        <v>1</v>
      </c>
      <c r="N154" s="193" t="s">
        <v>33</v>
      </c>
      <c r="O154" s="194">
        <v>0</v>
      </c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AR154" s="196" t="s">
        <v>168</v>
      </c>
      <c r="AT154" s="196" t="s">
        <v>114</v>
      </c>
      <c r="AU154" s="196" t="s">
        <v>77</v>
      </c>
      <c r="AY154" s="110" t="s">
        <v>111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10" t="s">
        <v>75</v>
      </c>
      <c r="BK154" s="197">
        <f t="shared" si="9"/>
        <v>0</v>
      </c>
      <c r="BL154" s="110" t="s">
        <v>168</v>
      </c>
      <c r="BM154" s="196" t="s">
        <v>198</v>
      </c>
    </row>
    <row r="155" spans="2:65" s="119" customFormat="1" ht="16.5" customHeight="1">
      <c r="B155" s="67"/>
      <c r="C155" s="205" t="s">
        <v>199</v>
      </c>
      <c r="D155" s="205" t="s">
        <v>114</v>
      </c>
      <c r="E155" s="206" t="s">
        <v>200</v>
      </c>
      <c r="F155" s="207" t="s">
        <v>278</v>
      </c>
      <c r="G155" s="208" t="s">
        <v>189</v>
      </c>
      <c r="H155" s="209">
        <v>2</v>
      </c>
      <c r="I155" s="68"/>
      <c r="J155" s="68">
        <f t="shared" si="0"/>
        <v>0</v>
      </c>
      <c r="K155" s="69"/>
      <c r="L155" s="67"/>
      <c r="M155" s="192" t="s">
        <v>1</v>
      </c>
      <c r="N155" s="193" t="s">
        <v>33</v>
      </c>
      <c r="O155" s="194">
        <v>0</v>
      </c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AR155" s="196" t="s">
        <v>168</v>
      </c>
      <c r="AT155" s="196" t="s">
        <v>114</v>
      </c>
      <c r="AU155" s="196" t="s">
        <v>77</v>
      </c>
      <c r="AY155" s="110" t="s">
        <v>111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10" t="s">
        <v>75</v>
      </c>
      <c r="BK155" s="197">
        <f t="shared" si="9"/>
        <v>0</v>
      </c>
      <c r="BL155" s="110" t="s">
        <v>168</v>
      </c>
      <c r="BM155" s="196" t="s">
        <v>201</v>
      </c>
    </row>
    <row r="156" spans="2:65" s="119" customFormat="1" ht="24.2" customHeight="1">
      <c r="B156" s="67"/>
      <c r="C156" s="205" t="s">
        <v>202</v>
      </c>
      <c r="D156" s="205" t="s">
        <v>114</v>
      </c>
      <c r="E156" s="206" t="s">
        <v>203</v>
      </c>
      <c r="F156" s="207" t="s">
        <v>279</v>
      </c>
      <c r="G156" s="208" t="s">
        <v>189</v>
      </c>
      <c r="H156" s="209">
        <v>5</v>
      </c>
      <c r="I156" s="68"/>
      <c r="J156" s="68">
        <f t="shared" si="0"/>
        <v>0</v>
      </c>
      <c r="K156" s="69"/>
      <c r="L156" s="67"/>
      <c r="M156" s="192" t="s">
        <v>1</v>
      </c>
      <c r="N156" s="193" t="s">
        <v>33</v>
      </c>
      <c r="O156" s="194">
        <v>0</v>
      </c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AR156" s="196" t="s">
        <v>168</v>
      </c>
      <c r="AT156" s="196" t="s">
        <v>114</v>
      </c>
      <c r="AU156" s="196" t="s">
        <v>77</v>
      </c>
      <c r="AY156" s="110" t="s">
        <v>111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10" t="s">
        <v>75</v>
      </c>
      <c r="BK156" s="197">
        <f t="shared" si="9"/>
        <v>0</v>
      </c>
      <c r="BL156" s="110" t="s">
        <v>168</v>
      </c>
      <c r="BM156" s="196" t="s">
        <v>204</v>
      </c>
    </row>
    <row r="157" spans="2:65" s="119" customFormat="1" ht="16.5" customHeight="1">
      <c r="B157" s="67"/>
      <c r="C157" s="205" t="s">
        <v>7</v>
      </c>
      <c r="D157" s="205" t="s">
        <v>114</v>
      </c>
      <c r="E157" s="206" t="s">
        <v>205</v>
      </c>
      <c r="F157" s="207" t="s">
        <v>280</v>
      </c>
      <c r="G157" s="208" t="s">
        <v>189</v>
      </c>
      <c r="H157" s="209">
        <v>7</v>
      </c>
      <c r="I157" s="68"/>
      <c r="J157" s="68">
        <f t="shared" si="0"/>
        <v>0</v>
      </c>
      <c r="K157" s="69"/>
      <c r="L157" s="67"/>
      <c r="M157" s="192" t="s">
        <v>1</v>
      </c>
      <c r="N157" s="193" t="s">
        <v>33</v>
      </c>
      <c r="O157" s="194">
        <v>0</v>
      </c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AR157" s="196" t="s">
        <v>168</v>
      </c>
      <c r="AT157" s="196" t="s">
        <v>114</v>
      </c>
      <c r="AU157" s="196" t="s">
        <v>77</v>
      </c>
      <c r="AY157" s="110" t="s">
        <v>111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10" t="s">
        <v>75</v>
      </c>
      <c r="BK157" s="197">
        <f t="shared" si="9"/>
        <v>0</v>
      </c>
      <c r="BL157" s="110" t="s">
        <v>168</v>
      </c>
      <c r="BM157" s="196" t="s">
        <v>206</v>
      </c>
    </row>
    <row r="158" spans="2:65" s="119" customFormat="1" ht="16.5" customHeight="1">
      <c r="B158" s="67"/>
      <c r="C158" s="205" t="s">
        <v>207</v>
      </c>
      <c r="D158" s="205" t="s">
        <v>114</v>
      </c>
      <c r="E158" s="206" t="s">
        <v>208</v>
      </c>
      <c r="F158" s="207" t="s">
        <v>281</v>
      </c>
      <c r="G158" s="208" t="s">
        <v>189</v>
      </c>
      <c r="H158" s="209">
        <v>12</v>
      </c>
      <c r="I158" s="68"/>
      <c r="J158" s="68">
        <f t="shared" si="0"/>
        <v>0</v>
      </c>
      <c r="K158" s="69"/>
      <c r="L158" s="67"/>
      <c r="M158" s="192" t="s">
        <v>1</v>
      </c>
      <c r="N158" s="193" t="s">
        <v>33</v>
      </c>
      <c r="O158" s="194">
        <v>0</v>
      </c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AR158" s="196" t="s">
        <v>209</v>
      </c>
      <c r="AT158" s="196" t="s">
        <v>114</v>
      </c>
      <c r="AU158" s="196" t="s">
        <v>77</v>
      </c>
      <c r="AY158" s="110" t="s">
        <v>111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10" t="s">
        <v>75</v>
      </c>
      <c r="BK158" s="197">
        <f t="shared" si="9"/>
        <v>0</v>
      </c>
      <c r="BL158" s="110" t="s">
        <v>209</v>
      </c>
      <c r="BM158" s="196" t="s">
        <v>210</v>
      </c>
    </row>
    <row r="159" spans="2:65" s="119" customFormat="1" ht="16.5" customHeight="1">
      <c r="B159" s="67"/>
      <c r="C159" s="205" t="s">
        <v>211</v>
      </c>
      <c r="D159" s="205" t="s">
        <v>114</v>
      </c>
      <c r="E159" s="206" t="s">
        <v>212</v>
      </c>
      <c r="F159" s="207" t="s">
        <v>282</v>
      </c>
      <c r="G159" s="208" t="s">
        <v>189</v>
      </c>
      <c r="H159" s="209">
        <v>1</v>
      </c>
      <c r="I159" s="68"/>
      <c r="J159" s="68">
        <f t="shared" si="0"/>
        <v>0</v>
      </c>
      <c r="K159" s="69"/>
      <c r="L159" s="67"/>
      <c r="M159" s="192" t="s">
        <v>1</v>
      </c>
      <c r="N159" s="193" t="s">
        <v>33</v>
      </c>
      <c r="O159" s="194">
        <v>0</v>
      </c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AR159" s="196" t="s">
        <v>209</v>
      </c>
      <c r="AT159" s="196" t="s">
        <v>114</v>
      </c>
      <c r="AU159" s="196" t="s">
        <v>77</v>
      </c>
      <c r="AY159" s="110" t="s">
        <v>111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10" t="s">
        <v>75</v>
      </c>
      <c r="BK159" s="197">
        <f t="shared" si="9"/>
        <v>0</v>
      </c>
      <c r="BL159" s="110" t="s">
        <v>209</v>
      </c>
      <c r="BM159" s="196" t="s">
        <v>213</v>
      </c>
    </row>
    <row r="160" spans="2:65" s="119" customFormat="1" ht="16.5" customHeight="1">
      <c r="B160" s="67"/>
      <c r="C160" s="205" t="s">
        <v>214</v>
      </c>
      <c r="D160" s="205" t="s">
        <v>114</v>
      </c>
      <c r="E160" s="206" t="s">
        <v>215</v>
      </c>
      <c r="F160" s="207" t="s">
        <v>283</v>
      </c>
      <c r="G160" s="208" t="s">
        <v>189</v>
      </c>
      <c r="H160" s="209">
        <v>7</v>
      </c>
      <c r="I160" s="68"/>
      <c r="J160" s="68">
        <f t="shared" si="0"/>
        <v>0</v>
      </c>
      <c r="K160" s="69"/>
      <c r="L160" s="67"/>
      <c r="M160" s="192" t="s">
        <v>1</v>
      </c>
      <c r="N160" s="193" t="s">
        <v>33</v>
      </c>
      <c r="O160" s="194">
        <v>0</v>
      </c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AR160" s="196" t="s">
        <v>209</v>
      </c>
      <c r="AT160" s="196" t="s">
        <v>114</v>
      </c>
      <c r="AU160" s="196" t="s">
        <v>77</v>
      </c>
      <c r="AY160" s="110" t="s">
        <v>111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10" t="s">
        <v>75</v>
      </c>
      <c r="BK160" s="197">
        <f t="shared" si="9"/>
        <v>0</v>
      </c>
      <c r="BL160" s="110" t="s">
        <v>209</v>
      </c>
      <c r="BM160" s="196" t="s">
        <v>216</v>
      </c>
    </row>
    <row r="161" spans="2:65" s="119" customFormat="1" ht="16.5" customHeight="1">
      <c r="B161" s="67"/>
      <c r="C161" s="205" t="s">
        <v>217</v>
      </c>
      <c r="D161" s="205" t="s">
        <v>114</v>
      </c>
      <c r="E161" s="206" t="s">
        <v>218</v>
      </c>
      <c r="F161" s="207" t="s">
        <v>284</v>
      </c>
      <c r="G161" s="208" t="s">
        <v>189</v>
      </c>
      <c r="H161" s="209">
        <v>1</v>
      </c>
      <c r="I161" s="68"/>
      <c r="J161" s="68">
        <f t="shared" si="0"/>
        <v>0</v>
      </c>
      <c r="K161" s="69"/>
      <c r="L161" s="67"/>
      <c r="M161" s="192" t="s">
        <v>1</v>
      </c>
      <c r="N161" s="193" t="s">
        <v>33</v>
      </c>
      <c r="O161" s="194">
        <v>0</v>
      </c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AR161" s="196" t="s">
        <v>209</v>
      </c>
      <c r="AT161" s="196" t="s">
        <v>114</v>
      </c>
      <c r="AU161" s="196" t="s">
        <v>77</v>
      </c>
      <c r="AY161" s="110" t="s">
        <v>111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10" t="s">
        <v>75</v>
      </c>
      <c r="BK161" s="197">
        <f t="shared" si="9"/>
        <v>0</v>
      </c>
      <c r="BL161" s="110" t="s">
        <v>209</v>
      </c>
      <c r="BM161" s="196" t="s">
        <v>219</v>
      </c>
    </row>
    <row r="162" spans="2:65" s="119" customFormat="1" ht="16.5" customHeight="1">
      <c r="B162" s="67"/>
      <c r="C162" s="205" t="s">
        <v>220</v>
      </c>
      <c r="D162" s="205" t="s">
        <v>114</v>
      </c>
      <c r="E162" s="206" t="s">
        <v>221</v>
      </c>
      <c r="F162" s="207" t="s">
        <v>285</v>
      </c>
      <c r="G162" s="208" t="s">
        <v>189</v>
      </c>
      <c r="H162" s="209">
        <v>12</v>
      </c>
      <c r="I162" s="68"/>
      <c r="J162" s="68">
        <f t="shared" si="0"/>
        <v>0</v>
      </c>
      <c r="K162" s="69"/>
      <c r="L162" s="67"/>
      <c r="M162" s="192" t="s">
        <v>1</v>
      </c>
      <c r="N162" s="193" t="s">
        <v>33</v>
      </c>
      <c r="O162" s="194">
        <v>0</v>
      </c>
      <c r="P162" s="194">
        <f t="shared" si="1"/>
        <v>0</v>
      </c>
      <c r="Q162" s="194">
        <v>0</v>
      </c>
      <c r="R162" s="194">
        <f t="shared" si="2"/>
        <v>0</v>
      </c>
      <c r="S162" s="194">
        <v>0</v>
      </c>
      <c r="T162" s="195">
        <f t="shared" si="3"/>
        <v>0</v>
      </c>
      <c r="AR162" s="196" t="s">
        <v>209</v>
      </c>
      <c r="AT162" s="196" t="s">
        <v>114</v>
      </c>
      <c r="AU162" s="196" t="s">
        <v>77</v>
      </c>
      <c r="AY162" s="110" t="s">
        <v>111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10" t="s">
        <v>75</v>
      </c>
      <c r="BK162" s="197">
        <f t="shared" si="9"/>
        <v>0</v>
      </c>
      <c r="BL162" s="110" t="s">
        <v>209</v>
      </c>
      <c r="BM162" s="196" t="s">
        <v>222</v>
      </c>
    </row>
    <row r="163" spans="2:65" s="119" customFormat="1" ht="16.5" customHeight="1">
      <c r="B163" s="67"/>
      <c r="C163" s="214" t="s">
        <v>223</v>
      </c>
      <c r="D163" s="214" t="s">
        <v>224</v>
      </c>
      <c r="E163" s="215" t="s">
        <v>225</v>
      </c>
      <c r="F163" s="216" t="s">
        <v>226</v>
      </c>
      <c r="G163" s="217" t="s">
        <v>227</v>
      </c>
      <c r="H163" s="218">
        <v>1</v>
      </c>
      <c r="I163" s="70"/>
      <c r="J163" s="70">
        <f t="shared" si="0"/>
        <v>0</v>
      </c>
      <c r="K163" s="71"/>
      <c r="L163" s="198"/>
      <c r="M163" s="199" t="s">
        <v>1</v>
      </c>
      <c r="N163" s="200" t="s">
        <v>33</v>
      </c>
      <c r="O163" s="194">
        <v>0</v>
      </c>
      <c r="P163" s="194">
        <f t="shared" si="1"/>
        <v>0</v>
      </c>
      <c r="Q163" s="194">
        <v>0</v>
      </c>
      <c r="R163" s="194">
        <f t="shared" si="2"/>
        <v>0</v>
      </c>
      <c r="S163" s="194">
        <v>0</v>
      </c>
      <c r="T163" s="195">
        <f t="shared" si="3"/>
        <v>0</v>
      </c>
      <c r="AR163" s="196" t="s">
        <v>209</v>
      </c>
      <c r="AT163" s="196" t="s">
        <v>224</v>
      </c>
      <c r="AU163" s="196" t="s">
        <v>77</v>
      </c>
      <c r="AY163" s="110" t="s">
        <v>111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10" t="s">
        <v>75</v>
      </c>
      <c r="BK163" s="197">
        <f t="shared" si="9"/>
        <v>0</v>
      </c>
      <c r="BL163" s="110" t="s">
        <v>209</v>
      </c>
      <c r="BM163" s="196" t="s">
        <v>228</v>
      </c>
    </row>
    <row r="164" spans="2:65" s="119" customFormat="1" ht="16.5" customHeight="1">
      <c r="B164" s="67"/>
      <c r="C164" s="205" t="s">
        <v>229</v>
      </c>
      <c r="D164" s="205" t="s">
        <v>114</v>
      </c>
      <c r="E164" s="206" t="s">
        <v>230</v>
      </c>
      <c r="F164" s="207" t="s">
        <v>286</v>
      </c>
      <c r="G164" s="208" t="s">
        <v>189</v>
      </c>
      <c r="H164" s="209">
        <v>2</v>
      </c>
      <c r="I164" s="68"/>
      <c r="J164" s="68">
        <f t="shared" si="0"/>
        <v>0</v>
      </c>
      <c r="K164" s="69"/>
      <c r="L164" s="67"/>
      <c r="M164" s="192" t="s">
        <v>1</v>
      </c>
      <c r="N164" s="193" t="s">
        <v>33</v>
      </c>
      <c r="O164" s="194">
        <v>0</v>
      </c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AR164" s="196" t="s">
        <v>209</v>
      </c>
      <c r="AT164" s="196" t="s">
        <v>114</v>
      </c>
      <c r="AU164" s="196" t="s">
        <v>77</v>
      </c>
      <c r="AY164" s="110" t="s">
        <v>111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10" t="s">
        <v>75</v>
      </c>
      <c r="BK164" s="197">
        <f t="shared" si="9"/>
        <v>0</v>
      </c>
      <c r="BL164" s="110" t="s">
        <v>209</v>
      </c>
      <c r="BM164" s="196" t="s">
        <v>231</v>
      </c>
    </row>
    <row r="165" spans="2:65" s="119" customFormat="1" ht="16.5" customHeight="1">
      <c r="B165" s="67"/>
      <c r="C165" s="205" t="s">
        <v>232</v>
      </c>
      <c r="D165" s="205" t="s">
        <v>114</v>
      </c>
      <c r="E165" s="206" t="s">
        <v>233</v>
      </c>
      <c r="F165" s="207" t="s">
        <v>287</v>
      </c>
      <c r="G165" s="208" t="s">
        <v>189</v>
      </c>
      <c r="H165" s="209">
        <v>2</v>
      </c>
      <c r="I165" s="68"/>
      <c r="J165" s="68">
        <f t="shared" si="0"/>
        <v>0</v>
      </c>
      <c r="K165" s="69"/>
      <c r="L165" s="67"/>
      <c r="M165" s="192" t="s">
        <v>1</v>
      </c>
      <c r="N165" s="193" t="s">
        <v>33</v>
      </c>
      <c r="O165" s="194">
        <v>0</v>
      </c>
      <c r="P165" s="194">
        <f t="shared" si="1"/>
        <v>0</v>
      </c>
      <c r="Q165" s="194">
        <v>0</v>
      </c>
      <c r="R165" s="194">
        <f t="shared" si="2"/>
        <v>0</v>
      </c>
      <c r="S165" s="194">
        <v>0</v>
      </c>
      <c r="T165" s="195">
        <f t="shared" si="3"/>
        <v>0</v>
      </c>
      <c r="AR165" s="196" t="s">
        <v>209</v>
      </c>
      <c r="AT165" s="196" t="s">
        <v>114</v>
      </c>
      <c r="AU165" s="196" t="s">
        <v>77</v>
      </c>
      <c r="AY165" s="110" t="s">
        <v>111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10" t="s">
        <v>75</v>
      </c>
      <c r="BK165" s="197">
        <f t="shared" si="9"/>
        <v>0</v>
      </c>
      <c r="BL165" s="110" t="s">
        <v>209</v>
      </c>
      <c r="BM165" s="196" t="s">
        <v>234</v>
      </c>
    </row>
    <row r="166" spans="2:65" s="119" customFormat="1" ht="16.5" customHeight="1">
      <c r="B166" s="67"/>
      <c r="C166" s="205" t="s">
        <v>235</v>
      </c>
      <c r="D166" s="205" t="s">
        <v>114</v>
      </c>
      <c r="E166" s="206" t="s">
        <v>236</v>
      </c>
      <c r="F166" s="207" t="s">
        <v>288</v>
      </c>
      <c r="G166" s="208" t="s">
        <v>189</v>
      </c>
      <c r="H166" s="209">
        <v>2</v>
      </c>
      <c r="I166" s="68"/>
      <c r="J166" s="68">
        <f t="shared" si="0"/>
        <v>0</v>
      </c>
      <c r="K166" s="69"/>
      <c r="L166" s="67"/>
      <c r="M166" s="192" t="s">
        <v>1</v>
      </c>
      <c r="N166" s="193" t="s">
        <v>33</v>
      </c>
      <c r="O166" s="194">
        <v>0</v>
      </c>
      <c r="P166" s="194">
        <f t="shared" si="1"/>
        <v>0</v>
      </c>
      <c r="Q166" s="194">
        <v>0</v>
      </c>
      <c r="R166" s="194">
        <f t="shared" si="2"/>
        <v>0</v>
      </c>
      <c r="S166" s="194">
        <v>0</v>
      </c>
      <c r="T166" s="195">
        <f t="shared" si="3"/>
        <v>0</v>
      </c>
      <c r="AR166" s="196" t="s">
        <v>209</v>
      </c>
      <c r="AT166" s="196" t="s">
        <v>114</v>
      </c>
      <c r="AU166" s="196" t="s">
        <v>77</v>
      </c>
      <c r="AY166" s="110" t="s">
        <v>111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110" t="s">
        <v>75</v>
      </c>
      <c r="BK166" s="197">
        <f t="shared" si="9"/>
        <v>0</v>
      </c>
      <c r="BL166" s="110" t="s">
        <v>209</v>
      </c>
      <c r="BM166" s="196" t="s">
        <v>237</v>
      </c>
    </row>
    <row r="167" spans="2:65" s="119" customFormat="1" ht="16.5" customHeight="1">
      <c r="B167" s="67"/>
      <c r="C167" s="205" t="s">
        <v>238</v>
      </c>
      <c r="D167" s="205" t="s">
        <v>114</v>
      </c>
      <c r="E167" s="206" t="s">
        <v>239</v>
      </c>
      <c r="F167" s="207" t="s">
        <v>289</v>
      </c>
      <c r="G167" s="208" t="s">
        <v>189</v>
      </c>
      <c r="H167" s="209">
        <v>2</v>
      </c>
      <c r="I167" s="68"/>
      <c r="J167" s="68">
        <f t="shared" si="0"/>
        <v>0</v>
      </c>
      <c r="K167" s="69"/>
      <c r="L167" s="67"/>
      <c r="M167" s="192" t="s">
        <v>1</v>
      </c>
      <c r="N167" s="193" t="s">
        <v>33</v>
      </c>
      <c r="O167" s="194">
        <v>0</v>
      </c>
      <c r="P167" s="194">
        <f t="shared" si="1"/>
        <v>0</v>
      </c>
      <c r="Q167" s="194">
        <v>0</v>
      </c>
      <c r="R167" s="194">
        <f t="shared" si="2"/>
        <v>0</v>
      </c>
      <c r="S167" s="194">
        <v>0</v>
      </c>
      <c r="T167" s="195">
        <f t="shared" si="3"/>
        <v>0</v>
      </c>
      <c r="AR167" s="196" t="s">
        <v>209</v>
      </c>
      <c r="AT167" s="196" t="s">
        <v>114</v>
      </c>
      <c r="AU167" s="196" t="s">
        <v>77</v>
      </c>
      <c r="AY167" s="110" t="s">
        <v>111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110" t="s">
        <v>75</v>
      </c>
      <c r="BK167" s="197">
        <f t="shared" si="9"/>
        <v>0</v>
      </c>
      <c r="BL167" s="110" t="s">
        <v>209</v>
      </c>
      <c r="BM167" s="196" t="s">
        <v>240</v>
      </c>
    </row>
    <row r="168" spans="2:65" s="119" customFormat="1" ht="21.75" customHeight="1">
      <c r="B168" s="67"/>
      <c r="C168" s="214" t="s">
        <v>241</v>
      </c>
      <c r="D168" s="214" t="s">
        <v>224</v>
      </c>
      <c r="E168" s="215" t="s">
        <v>242</v>
      </c>
      <c r="F168" s="216" t="s">
        <v>243</v>
      </c>
      <c r="G168" s="217" t="s">
        <v>227</v>
      </c>
      <c r="H168" s="218">
        <v>1</v>
      </c>
      <c r="I168" s="70"/>
      <c r="J168" s="70">
        <f t="shared" si="0"/>
        <v>0</v>
      </c>
      <c r="K168" s="71"/>
      <c r="L168" s="198"/>
      <c r="M168" s="199" t="s">
        <v>1</v>
      </c>
      <c r="N168" s="200" t="s">
        <v>33</v>
      </c>
      <c r="O168" s="194">
        <v>0</v>
      </c>
      <c r="P168" s="194">
        <f t="shared" si="1"/>
        <v>0</v>
      </c>
      <c r="Q168" s="194">
        <v>0</v>
      </c>
      <c r="R168" s="194">
        <f t="shared" si="2"/>
        <v>0</v>
      </c>
      <c r="S168" s="194">
        <v>0</v>
      </c>
      <c r="T168" s="195">
        <f t="shared" si="3"/>
        <v>0</v>
      </c>
      <c r="AR168" s="196" t="s">
        <v>209</v>
      </c>
      <c r="AT168" s="196" t="s">
        <v>224</v>
      </c>
      <c r="AU168" s="196" t="s">
        <v>77</v>
      </c>
      <c r="AY168" s="110" t="s">
        <v>111</v>
      </c>
      <c r="BE168" s="197">
        <f t="shared" si="4"/>
        <v>0</v>
      </c>
      <c r="BF168" s="197">
        <f t="shared" si="5"/>
        <v>0</v>
      </c>
      <c r="BG168" s="197">
        <f t="shared" si="6"/>
        <v>0</v>
      </c>
      <c r="BH168" s="197">
        <f t="shared" si="7"/>
        <v>0</v>
      </c>
      <c r="BI168" s="197">
        <f t="shared" si="8"/>
        <v>0</v>
      </c>
      <c r="BJ168" s="110" t="s">
        <v>75</v>
      </c>
      <c r="BK168" s="197">
        <f t="shared" si="9"/>
        <v>0</v>
      </c>
      <c r="BL168" s="110" t="s">
        <v>209</v>
      </c>
      <c r="BM168" s="196" t="s">
        <v>244</v>
      </c>
    </row>
    <row r="169" spans="2:65" s="181" customFormat="1" ht="22.9" customHeight="1">
      <c r="B169" s="180"/>
      <c r="C169" s="210"/>
      <c r="D169" s="211" t="s">
        <v>67</v>
      </c>
      <c r="E169" s="212" t="s">
        <v>245</v>
      </c>
      <c r="F169" s="212" t="s">
        <v>246</v>
      </c>
      <c r="G169" s="210"/>
      <c r="H169" s="210"/>
      <c r="J169" s="191">
        <f>BK169</f>
        <v>0</v>
      </c>
      <c r="L169" s="180"/>
      <c r="M169" s="185"/>
      <c r="P169" s="186">
        <f>SUM(P170:P173)</f>
        <v>6.8599999999999994</v>
      </c>
      <c r="R169" s="186">
        <f>SUM(R170:R173)</f>
        <v>1.2469999999999998E-2</v>
      </c>
      <c r="T169" s="187">
        <f>SUM(T170:T173)</f>
        <v>0</v>
      </c>
      <c r="AR169" s="182" t="s">
        <v>77</v>
      </c>
      <c r="AT169" s="188" t="s">
        <v>67</v>
      </c>
      <c r="AU169" s="188" t="s">
        <v>75</v>
      </c>
      <c r="AY169" s="182" t="s">
        <v>111</v>
      </c>
      <c r="BK169" s="189">
        <f>SUM(BK170:BK173)</f>
        <v>0</v>
      </c>
    </row>
    <row r="170" spans="2:65" s="119" customFormat="1" ht="24.2" customHeight="1">
      <c r="B170" s="67"/>
      <c r="C170" s="205" t="s">
        <v>247</v>
      </c>
      <c r="D170" s="205" t="s">
        <v>114</v>
      </c>
      <c r="E170" s="206" t="s">
        <v>248</v>
      </c>
      <c r="F170" s="207" t="s">
        <v>249</v>
      </c>
      <c r="G170" s="208" t="s">
        <v>133</v>
      </c>
      <c r="H170" s="209">
        <v>14.2</v>
      </c>
      <c r="I170" s="68"/>
      <c r="J170" s="68">
        <f>ROUND(I170*H170,2)</f>
        <v>0</v>
      </c>
      <c r="K170" s="69"/>
      <c r="L170" s="67"/>
      <c r="M170" s="192" t="s">
        <v>1</v>
      </c>
      <c r="N170" s="193" t="s">
        <v>33</v>
      </c>
      <c r="O170" s="194">
        <v>0.2</v>
      </c>
      <c r="P170" s="194">
        <f>O170*H170</f>
        <v>2.84</v>
      </c>
      <c r="Q170" s="194">
        <v>1.4999999999999999E-4</v>
      </c>
      <c r="R170" s="194">
        <f>Q170*H170</f>
        <v>2.1299999999999995E-3</v>
      </c>
      <c r="S170" s="194">
        <v>0</v>
      </c>
      <c r="T170" s="195">
        <f>S170*H170</f>
        <v>0</v>
      </c>
      <c r="AR170" s="196" t="s">
        <v>168</v>
      </c>
      <c r="AT170" s="196" t="s">
        <v>114</v>
      </c>
      <c r="AU170" s="196" t="s">
        <v>77</v>
      </c>
      <c r="AY170" s="110" t="s">
        <v>111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10" t="s">
        <v>75</v>
      </c>
      <c r="BK170" s="197">
        <f>ROUND(I170*H170,2)</f>
        <v>0</v>
      </c>
      <c r="BL170" s="110" t="s">
        <v>168</v>
      </c>
      <c r="BM170" s="196" t="s">
        <v>250</v>
      </c>
    </row>
    <row r="171" spans="2:65" s="119" customFormat="1" ht="24.2" customHeight="1">
      <c r="B171" s="67"/>
      <c r="C171" s="205" t="s">
        <v>251</v>
      </c>
      <c r="D171" s="205" t="s">
        <v>114</v>
      </c>
      <c r="E171" s="206" t="s">
        <v>252</v>
      </c>
      <c r="F171" s="207" t="s">
        <v>253</v>
      </c>
      <c r="G171" s="208" t="s">
        <v>133</v>
      </c>
      <c r="H171" s="209">
        <v>13.4</v>
      </c>
      <c r="I171" s="68"/>
      <c r="J171" s="68">
        <f>ROUND(I171*H171,2)</f>
        <v>0</v>
      </c>
      <c r="K171" s="69"/>
      <c r="L171" s="67"/>
      <c r="M171" s="192" t="s">
        <v>1</v>
      </c>
      <c r="N171" s="193" t="s">
        <v>33</v>
      </c>
      <c r="O171" s="194">
        <v>0.3</v>
      </c>
      <c r="P171" s="194">
        <f>O171*H171</f>
        <v>4.0199999999999996</v>
      </c>
      <c r="Q171" s="194">
        <v>1E-4</v>
      </c>
      <c r="R171" s="194">
        <f>Q171*H171</f>
        <v>1.34E-3</v>
      </c>
      <c r="S171" s="194">
        <v>0</v>
      </c>
      <c r="T171" s="195">
        <f>S171*H171</f>
        <v>0</v>
      </c>
      <c r="AR171" s="196" t="s">
        <v>168</v>
      </c>
      <c r="AT171" s="196" t="s">
        <v>114</v>
      </c>
      <c r="AU171" s="196" t="s">
        <v>77</v>
      </c>
      <c r="AY171" s="110" t="s">
        <v>111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10" t="s">
        <v>75</v>
      </c>
      <c r="BK171" s="197">
        <f>ROUND(I171*H171,2)</f>
        <v>0</v>
      </c>
      <c r="BL171" s="110" t="s">
        <v>168</v>
      </c>
      <c r="BM171" s="196" t="s">
        <v>254</v>
      </c>
    </row>
    <row r="172" spans="2:65" s="119" customFormat="1" ht="24.2" customHeight="1">
      <c r="B172" s="67"/>
      <c r="C172" s="214" t="s">
        <v>255</v>
      </c>
      <c r="D172" s="214" t="s">
        <v>224</v>
      </c>
      <c r="E172" s="215" t="s">
        <v>256</v>
      </c>
      <c r="F172" s="216" t="s">
        <v>257</v>
      </c>
      <c r="G172" s="217" t="s">
        <v>117</v>
      </c>
      <c r="H172" s="218">
        <v>7.5</v>
      </c>
      <c r="I172" s="70"/>
      <c r="J172" s="70">
        <f>ROUND(I172*H172,2)</f>
        <v>0</v>
      </c>
      <c r="K172" s="71"/>
      <c r="L172" s="198"/>
      <c r="M172" s="199" t="s">
        <v>1</v>
      </c>
      <c r="N172" s="200" t="s">
        <v>33</v>
      </c>
      <c r="O172" s="194">
        <v>0</v>
      </c>
      <c r="P172" s="194">
        <f>O172*H172</f>
        <v>0</v>
      </c>
      <c r="Q172" s="194">
        <v>1.1999999999999999E-3</v>
      </c>
      <c r="R172" s="194">
        <f>Q172*H172</f>
        <v>8.9999999999999993E-3</v>
      </c>
      <c r="S172" s="194">
        <v>0</v>
      </c>
      <c r="T172" s="195">
        <f>S172*H172</f>
        <v>0</v>
      </c>
      <c r="AR172" s="196" t="s">
        <v>241</v>
      </c>
      <c r="AT172" s="196" t="s">
        <v>224</v>
      </c>
      <c r="AU172" s="196" t="s">
        <v>77</v>
      </c>
      <c r="AY172" s="110" t="s">
        <v>111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10" t="s">
        <v>75</v>
      </c>
      <c r="BK172" s="197">
        <f>ROUND(I172*H172,2)</f>
        <v>0</v>
      </c>
      <c r="BL172" s="110" t="s">
        <v>168</v>
      </c>
      <c r="BM172" s="196" t="s">
        <v>258</v>
      </c>
    </row>
    <row r="173" spans="2:65" s="119" customFormat="1" ht="24.2" customHeight="1">
      <c r="B173" s="67"/>
      <c r="C173" s="205" t="s">
        <v>259</v>
      </c>
      <c r="D173" s="205" t="s">
        <v>114</v>
      </c>
      <c r="E173" s="206" t="s">
        <v>260</v>
      </c>
      <c r="F173" s="207" t="s">
        <v>261</v>
      </c>
      <c r="G173" s="208" t="s">
        <v>262</v>
      </c>
      <c r="H173" s="209">
        <v>181.44</v>
      </c>
      <c r="I173" s="68"/>
      <c r="J173" s="68">
        <f>ROUND(I173*H173,2)</f>
        <v>0</v>
      </c>
      <c r="K173" s="69"/>
      <c r="L173" s="67"/>
      <c r="M173" s="192" t="s">
        <v>1</v>
      </c>
      <c r="N173" s="193" t="s">
        <v>33</v>
      </c>
      <c r="O173" s="194">
        <v>0</v>
      </c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AR173" s="196" t="s">
        <v>168</v>
      </c>
      <c r="AT173" s="196" t="s">
        <v>114</v>
      </c>
      <c r="AU173" s="196" t="s">
        <v>77</v>
      </c>
      <c r="AY173" s="110" t="s">
        <v>111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10" t="s">
        <v>75</v>
      </c>
      <c r="BK173" s="197">
        <f>ROUND(I173*H173,2)</f>
        <v>0</v>
      </c>
      <c r="BL173" s="110" t="s">
        <v>168</v>
      </c>
      <c r="BM173" s="196" t="s">
        <v>263</v>
      </c>
    </row>
    <row r="174" spans="2:65" s="181" customFormat="1" ht="22.9" customHeight="1">
      <c r="B174" s="180"/>
      <c r="C174" s="210"/>
      <c r="D174" s="211" t="s">
        <v>67</v>
      </c>
      <c r="E174" s="212" t="s">
        <v>264</v>
      </c>
      <c r="F174" s="212" t="s">
        <v>265</v>
      </c>
      <c r="G174" s="210"/>
      <c r="H174" s="210"/>
      <c r="J174" s="191">
        <f>BK174</f>
        <v>0</v>
      </c>
      <c r="L174" s="180"/>
      <c r="M174" s="185"/>
      <c r="P174" s="186">
        <f>SUM(P175:P176)</f>
        <v>24.75</v>
      </c>
      <c r="R174" s="186">
        <f>SUM(R175:R176)</f>
        <v>0.10200000000000001</v>
      </c>
      <c r="T174" s="187">
        <f>SUM(T175:T176)</f>
        <v>0</v>
      </c>
      <c r="AR174" s="182" t="s">
        <v>77</v>
      </c>
      <c r="AT174" s="188" t="s">
        <v>67</v>
      </c>
      <c r="AU174" s="188" t="s">
        <v>75</v>
      </c>
      <c r="AY174" s="182" t="s">
        <v>111</v>
      </c>
      <c r="BK174" s="189">
        <f>SUM(BK175:BK176)</f>
        <v>0</v>
      </c>
    </row>
    <row r="175" spans="2:65" s="119" customFormat="1" ht="24.2" customHeight="1">
      <c r="B175" s="67"/>
      <c r="C175" s="205" t="s">
        <v>266</v>
      </c>
      <c r="D175" s="205" t="s">
        <v>114</v>
      </c>
      <c r="E175" s="206" t="s">
        <v>267</v>
      </c>
      <c r="F175" s="207" t="s">
        <v>268</v>
      </c>
      <c r="G175" s="208" t="s">
        <v>117</v>
      </c>
      <c r="H175" s="209">
        <v>300</v>
      </c>
      <c r="I175" s="68"/>
      <c r="J175" s="68">
        <f>ROUND(I175*H175,2)</f>
        <v>0</v>
      </c>
      <c r="K175" s="69"/>
      <c r="L175" s="67"/>
      <c r="M175" s="192" t="s">
        <v>1</v>
      </c>
      <c r="N175" s="193" t="s">
        <v>33</v>
      </c>
      <c r="O175" s="194">
        <v>3.3000000000000002E-2</v>
      </c>
      <c r="P175" s="194">
        <f>O175*H175</f>
        <v>9.9</v>
      </c>
      <c r="Q175" s="194">
        <v>2.0000000000000001E-4</v>
      </c>
      <c r="R175" s="194">
        <f>Q175*H175</f>
        <v>6.0000000000000005E-2</v>
      </c>
      <c r="S175" s="194">
        <v>0</v>
      </c>
      <c r="T175" s="195">
        <f>S175*H175</f>
        <v>0</v>
      </c>
      <c r="AR175" s="196" t="s">
        <v>168</v>
      </c>
      <c r="AT175" s="196" t="s">
        <v>114</v>
      </c>
      <c r="AU175" s="196" t="s">
        <v>77</v>
      </c>
      <c r="AY175" s="110" t="s">
        <v>111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10" t="s">
        <v>75</v>
      </c>
      <c r="BK175" s="197">
        <f>ROUND(I175*H175,2)</f>
        <v>0</v>
      </c>
      <c r="BL175" s="110" t="s">
        <v>168</v>
      </c>
      <c r="BM175" s="196" t="s">
        <v>269</v>
      </c>
    </row>
    <row r="176" spans="2:65" s="119" customFormat="1" ht="33" customHeight="1">
      <c r="B176" s="67"/>
      <c r="C176" s="205" t="s">
        <v>270</v>
      </c>
      <c r="D176" s="205" t="s">
        <v>114</v>
      </c>
      <c r="E176" s="206" t="s">
        <v>272</v>
      </c>
      <c r="F176" s="207" t="s">
        <v>273</v>
      </c>
      <c r="G176" s="208" t="s">
        <v>117</v>
      </c>
      <c r="H176" s="209">
        <v>150</v>
      </c>
      <c r="I176" s="68"/>
      <c r="J176" s="68">
        <f>ROUND(I176*H176,2)</f>
        <v>0</v>
      </c>
      <c r="K176" s="69"/>
      <c r="L176" s="67"/>
      <c r="M176" s="201" t="s">
        <v>1</v>
      </c>
      <c r="N176" s="202" t="s">
        <v>33</v>
      </c>
      <c r="O176" s="203">
        <v>9.9000000000000005E-2</v>
      </c>
      <c r="P176" s="203">
        <f>O176*H176</f>
        <v>14.850000000000001</v>
      </c>
      <c r="Q176" s="203">
        <v>2.7999999999999998E-4</v>
      </c>
      <c r="R176" s="203">
        <f>Q176*H176</f>
        <v>4.1999999999999996E-2</v>
      </c>
      <c r="S176" s="203">
        <v>0</v>
      </c>
      <c r="T176" s="204">
        <f>S176*H176</f>
        <v>0</v>
      </c>
      <c r="AR176" s="196" t="s">
        <v>168</v>
      </c>
      <c r="AT176" s="196" t="s">
        <v>114</v>
      </c>
      <c r="AU176" s="196" t="s">
        <v>77</v>
      </c>
      <c r="AY176" s="110" t="s">
        <v>111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10" t="s">
        <v>75</v>
      </c>
      <c r="BK176" s="197">
        <f>ROUND(I176*H176,2)</f>
        <v>0</v>
      </c>
      <c r="BL176" s="110" t="s">
        <v>168</v>
      </c>
      <c r="BM176" s="196" t="s">
        <v>271</v>
      </c>
    </row>
    <row r="177" spans="2:12" s="119" customFormat="1" ht="6.95" customHeight="1">
      <c r="B177" s="147"/>
      <c r="C177" s="148"/>
      <c r="D177" s="148"/>
      <c r="E177" s="148"/>
      <c r="F177" s="148"/>
      <c r="G177" s="148"/>
      <c r="H177" s="148"/>
      <c r="I177" s="148"/>
      <c r="J177" s="148"/>
      <c r="K177" s="148"/>
      <c r="L177" s="67"/>
    </row>
  </sheetData>
  <sheetProtection algorithmName="SHA-512" hashValue="Fl+91OrhpnirksJKuqWVac5449ZteZAopc0CEpb1ZoJBtOpPUHVAP/zdGh6jBoD0msFzo3O9a+SZhbX8L++b0A==" saltValue="dthE8SyisGXHCu8S9m/aZQ==" spinCount="100000" sheet="1" objects="1" scenarios="1" selectLockedCells="1"/>
  <autoFilter ref="C126:K176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Sanace zdiva a asute...</vt:lpstr>
      <vt:lpstr>'01 - Sanace zdiva a asute...'!Názvy_tisku</vt:lpstr>
      <vt:lpstr>'Rekapitulace stavby'!Názvy_tisku</vt:lpstr>
      <vt:lpstr>'01 - Sanace zdiva a asute...'!Oblast_tisku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Maršalková</dc:creator>
  <cp:lastModifiedBy>Jana Rausová</cp:lastModifiedBy>
  <cp:lastPrinted>2024-01-25T12:23:30Z</cp:lastPrinted>
  <dcterms:created xsi:type="dcterms:W3CDTF">2024-01-25T08:42:13Z</dcterms:created>
  <dcterms:modified xsi:type="dcterms:W3CDTF">2024-05-22T08:01:45Z</dcterms:modified>
</cp:coreProperties>
</file>