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ri.badura\Desktop\Výběrovky 2024\Střecha ODD\"/>
    </mc:Choice>
  </mc:AlternateContent>
  <bookViews>
    <workbookView xWindow="-1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Stavba!$H$33</definedName>
    <definedName name="CenaCelkem">Stavba!$G$22</definedName>
    <definedName name="CenaCelkemBezDPH">Stavba!$G$21</definedName>
    <definedName name="CenaCelkemVypocet" localSheetId="1">Stavba!$I$33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Stavba!$G$17</definedName>
    <definedName name="DPHZakl">Stavba!$G$19</definedName>
    <definedName name="dpsc" localSheetId="1">Stavba!$C$13</definedName>
    <definedName name="IČO" localSheetId="1">Stavba!$I$11</definedName>
    <definedName name="Mena">Stavba!$J$22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'Rozpočet Pol'!$A$1:$T$38</definedName>
    <definedName name="_xlnm.Print_Area" localSheetId="1">Stavba!$A$1:$J$34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Stavba!$F$33</definedName>
    <definedName name="ZakladDPHZakl">Stavba!$G$18</definedName>
    <definedName name="ZakladDPHZaklVypocet" localSheetId="1">Stavba!$G$33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9" i="12" l="1"/>
  <c r="F10" i="12"/>
  <c r="F11" i="12"/>
  <c r="L11" i="12" s="1"/>
  <c r="L10" i="12" s="1"/>
  <c r="F12" i="12"/>
  <c r="F13" i="12"/>
  <c r="L13" i="12" s="1"/>
  <c r="F14" i="12"/>
  <c r="L14" i="12" s="1"/>
  <c r="F15" i="12"/>
  <c r="F16" i="12"/>
  <c r="F17" i="12"/>
  <c r="F18" i="12"/>
  <c r="F19" i="12"/>
  <c r="L19" i="12" s="1"/>
  <c r="F20" i="12"/>
  <c r="L20" i="12" s="1"/>
  <c r="F21" i="12"/>
  <c r="L21" i="12" s="1"/>
  <c r="F22" i="12"/>
  <c r="L22" i="12" s="1"/>
  <c r="F23" i="12"/>
  <c r="F24" i="12"/>
  <c r="L24" i="12" s="1"/>
  <c r="F25" i="12"/>
  <c r="F26" i="12"/>
  <c r="L26" i="12" s="1"/>
  <c r="F8" i="12"/>
  <c r="H9" i="12"/>
  <c r="H8" i="12" s="1"/>
  <c r="J9" i="12"/>
  <c r="J8" i="12" s="1"/>
  <c r="N9" i="12"/>
  <c r="N8" i="12" s="1"/>
  <c r="P9" i="12"/>
  <c r="P8" i="12" s="1"/>
  <c r="T9" i="12"/>
  <c r="T8" i="12" s="1"/>
  <c r="H11" i="12"/>
  <c r="H10" i="12" s="1"/>
  <c r="J11" i="12"/>
  <c r="J10" i="12" s="1"/>
  <c r="N11" i="12"/>
  <c r="N10" i="12" s="1"/>
  <c r="P11" i="12"/>
  <c r="P10" i="12" s="1"/>
  <c r="T11" i="12"/>
  <c r="T10" i="12" s="1"/>
  <c r="H13" i="12"/>
  <c r="J13" i="12"/>
  <c r="N13" i="12"/>
  <c r="P13" i="12"/>
  <c r="T13" i="12"/>
  <c r="H14" i="12"/>
  <c r="J14" i="12"/>
  <c r="N14" i="12"/>
  <c r="P14" i="12"/>
  <c r="T14" i="12"/>
  <c r="L16" i="12"/>
  <c r="L15" i="12" s="1"/>
  <c r="H16" i="12"/>
  <c r="H15" i="12" s="1"/>
  <c r="J16" i="12"/>
  <c r="J15" i="12" s="1"/>
  <c r="N16" i="12"/>
  <c r="N15" i="12" s="1"/>
  <c r="P16" i="12"/>
  <c r="P15" i="12" s="1"/>
  <c r="T16" i="12"/>
  <c r="T15" i="12" s="1"/>
  <c r="H18" i="12"/>
  <c r="J18" i="12"/>
  <c r="N18" i="12"/>
  <c r="P18" i="12"/>
  <c r="T18" i="12"/>
  <c r="H19" i="12"/>
  <c r="J19" i="12"/>
  <c r="N19" i="12"/>
  <c r="P19" i="12"/>
  <c r="T19" i="12"/>
  <c r="H20" i="12"/>
  <c r="J20" i="12"/>
  <c r="N20" i="12"/>
  <c r="P20" i="12"/>
  <c r="T20" i="12"/>
  <c r="H21" i="12"/>
  <c r="J21" i="12"/>
  <c r="N21" i="12"/>
  <c r="P21" i="12"/>
  <c r="T21" i="12"/>
  <c r="H22" i="12"/>
  <c r="J22" i="12"/>
  <c r="N22" i="12"/>
  <c r="P22" i="12"/>
  <c r="T22" i="12"/>
  <c r="L23" i="12"/>
  <c r="H23" i="12"/>
  <c r="J23" i="12"/>
  <c r="N23" i="12"/>
  <c r="P23" i="12"/>
  <c r="T23" i="12"/>
  <c r="H24" i="12"/>
  <c r="J24" i="12"/>
  <c r="N24" i="12"/>
  <c r="P24" i="12"/>
  <c r="T24" i="12"/>
  <c r="L25" i="12"/>
  <c r="H25" i="12"/>
  <c r="J25" i="12"/>
  <c r="N25" i="12"/>
  <c r="P25" i="12"/>
  <c r="T25" i="12"/>
  <c r="H26" i="12"/>
  <c r="J26" i="12"/>
  <c r="N26" i="12"/>
  <c r="P26" i="12"/>
  <c r="T26" i="12"/>
  <c r="J12" i="12" l="1"/>
  <c r="P12" i="12"/>
  <c r="H12" i="12"/>
  <c r="N17" i="12"/>
  <c r="L18" i="12"/>
  <c r="L17" i="12" s="1"/>
  <c r="L12" i="12"/>
  <c r="H17" i="12"/>
  <c r="T12" i="12"/>
  <c r="T17" i="12"/>
  <c r="N12" i="12"/>
  <c r="J17" i="12"/>
  <c r="P17" i="12"/>
  <c r="L9" i="12"/>
  <c r="L8" i="12" s="1"/>
  <c r="F28" i="12"/>
  <c r="G18" i="1" s="1"/>
  <c r="AB28" i="12"/>
  <c r="F32" i="1" s="1"/>
  <c r="F33" i="1" s="1"/>
  <c r="G20" i="1"/>
  <c r="J21" i="1"/>
  <c r="J19" i="1"/>
  <c r="G31" i="1"/>
  <c r="F31" i="1"/>
  <c r="H25" i="1"/>
  <c r="J16" i="1"/>
  <c r="J17" i="1"/>
  <c r="J18" i="1"/>
  <c r="J20" i="1"/>
  <c r="E17" i="1"/>
  <c r="E19" i="1"/>
  <c r="AC28" i="12" l="1"/>
  <c r="G32" i="1" s="1"/>
  <c r="G33" i="1" s="1"/>
  <c r="G19" i="1" s="1"/>
  <c r="G16" i="1"/>
  <c r="H32" i="1" l="1"/>
  <c r="H33" i="1" s="1"/>
  <c r="G21" i="1"/>
  <c r="G17" i="1"/>
  <c r="G22" i="1" s="1"/>
  <c r="I32" i="1" l="1"/>
  <c r="I33" i="1" s="1"/>
  <c r="J32" i="1" s="1"/>
  <c r="J33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<sst xmlns="http://schemas.openxmlformats.org/spreadsheetml/2006/main" count="152" uniqueCount="105">
  <si>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</si>
  <si>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</si>
  <si>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</si>
  <si>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</si>
  <si>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</si>
  <si>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</si>
  <si>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</si>
  <si>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</si>
  <si>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</si>
  <si>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</si>
  <si>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</si>
  <si>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</si>
  <si>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</si>
  <si>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</si>
  <si>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</si>
  <si>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</si>
  <si>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</si>
  <si>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</si>
  <si>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</si>
  <si>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</si>
  <si>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</si>
  <si>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</si>
  <si>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</si>
  <si>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Celkem</t>
  </si>
  <si>
    <t>Dodávka</t>
  </si>
  <si>
    <t>Montáž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</si>
  <si>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</si>
  <si>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</si>
  <si>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</si>
  <si>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</si>
  <si>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</si>
  <si>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</si>
  <si>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</si>
  <si>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</si>
  <si>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</si>
  <si>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</si>
  <si>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</si>
  <si>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</si>
  <si>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</si>
  <si>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Paździora</t>
  </si>
  <si>
    <t>Oprava omíte promítací stěny v Letním kině Karviná</t>
  </si>
  <si>
    <t>Městský dům kultury Karviná, příspěvková organizace</t>
  </si>
  <si>
    <t>tř. Osvobození 1639/43</t>
  </si>
  <si>
    <t>00320463</t>
  </si>
  <si>
    <t>CZ00320463</t>
  </si>
  <si>
    <t>Rozpočet</t>
  </si>
  <si>
    <t>Celkem za stavbu</t>
  </si>
  <si>
    <t>CZK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</si>
  <si>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</si>
  <si>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</si>
  <si>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</si>
  <si>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</si>
  <si>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</si>
  <si>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</si>
  <si>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</si>
  <si>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</si>
  <si>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</si>
  <si>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</si>
  <si>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</si>
  <si>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</si>
  <si>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</si>
  <si>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</si>
  <si>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</si>
  <si>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</si>
  <si>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</si>
  <si>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</si>
  <si>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</si>
  <si>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</si>
  <si>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</si>
  <si>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</si>
  <si>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</si>
  <si>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</si>
  <si>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</si>
  <si>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m2</t>
  </si>
  <si>
    <t>POL1_0</t>
  </si>
  <si>
    <t>POL2_0</t>
  </si>
  <si>
    <t/>
  </si>
  <si>
    <t>SUM</t>
  </si>
  <si>
    <t>Poznámky uchazeče k zadání</t>
  </si>
  <si>
    <t>POPUZIV</t>
  </si>
  <si>
    <t>END</t>
  </si>
  <si>
    <t>Demontáže kl.prvků pvc (spodní+horní)</t>
  </si>
  <si>
    <t>mb</t>
  </si>
  <si>
    <t>Demontáže původní hydrizolace a šroubů</t>
  </si>
  <si>
    <t>Dodávka+montáž střešní vtok</t>
  </si>
  <si>
    <t>Dodávka kout PVC profil</t>
  </si>
  <si>
    <t>Dodávka roh PVC profil</t>
  </si>
  <si>
    <t>Dodávka kotva+ šroub SBT pro kotvení souvrství (3ks/m2)</t>
  </si>
  <si>
    <t>Manipulace s hromosvodem D+M stávající+ drobné spojky a šrouby</t>
  </si>
  <si>
    <t>Dodávka okapnice PVC profil</t>
  </si>
  <si>
    <t>Dodávka stěnová lišta PVC profil</t>
  </si>
  <si>
    <t>Tmel - polyuretan kartuš</t>
  </si>
  <si>
    <t>Spojovací materiál pro prvky PVC</t>
  </si>
  <si>
    <t>Nearmovaná folie PVC+ tvarovky PVC kot-roh-vlnovec,zálivka, THF</t>
  </si>
  <si>
    <t>Odvoz odpadů</t>
  </si>
  <si>
    <t xml:space="preserve">Montáž PVC krytiny kotvením+svařením </t>
  </si>
  <si>
    <t xml:space="preserve">Montáž PVC atika svislá kotvením+svařením </t>
  </si>
  <si>
    <t xml:space="preserve">Režie stavby-přesun hmot,doprava </t>
  </si>
  <si>
    <t>kus</t>
  </si>
  <si>
    <t>soubor</t>
  </si>
  <si>
    <t>Oprava části střechy OD Družba pod VZT – položení nové hydroizolační fólie</t>
  </si>
  <si>
    <t>735 06 Karviná - Nové Město</t>
  </si>
  <si>
    <t>Dodávka folie PVC 1,5mm (s přesahem)</t>
  </si>
  <si>
    <t>Dodávka geotextílie 300g + montáž</t>
  </si>
  <si>
    <t>Rozdělovací pás pro stávající+ nový pás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</si>
</sst>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8" formatCode="#,##0.00\ &quot;Kč&quot;;[Red]\-#,##0.00\ &quot;Kč&quot;"/>
    <numFmt numFmtId="164" formatCode="#,##0.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0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4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4" fillId="0" borderId="33" xfId="0" applyFont="1" applyBorder="1" applyAlignment="1">
      <alignment vertical="top" shrinkToFit="1"/>
    </xf>
    <xf numFmtId="0" fontId="14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4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0" fillId="0" borderId="55" xfId="0" applyNumberFormat="1" applyFont="1" applyFill="1" applyBorder="1" applyAlignment="1">
      <alignment vertical="top"/>
    </xf>
    <xf numFmtId="164" fontId="0" fillId="0" borderId="58" xfId="0" applyNumberFormat="1" applyFont="1" applyFill="1" applyBorder="1" applyAlignment="1">
      <alignment vertical="top" shrinkToFit="1"/>
    </xf>
    <xf numFmtId="164" fontId="0" fillId="0" borderId="61" xfId="0" applyNumberFormat="1" applyFont="1" applyFill="1" applyBorder="1" applyAlignment="1">
      <alignment vertical="top" shrinkToFit="1"/>
    </xf>
    <xf numFmtId="4" fontId="0" fillId="6" borderId="55" xfId="0" applyNumberFormat="1" applyFont="1" applyFill="1" applyBorder="1" applyAlignment="1">
      <alignment vertical="top"/>
    </xf>
    <xf numFmtId="4" fontId="0" fillId="6" borderId="58" xfId="0" applyNumberFormat="1" applyFont="1" applyFill="1" applyBorder="1" applyAlignment="1" applyProtection="1">
      <alignment vertical="top" shrinkToFit="1"/>
      <protection locked="0"/>
    </xf>
    <xf numFmtId="4" fontId="0" fillId="6" borderId="58" xfId="0" applyNumberFormat="1" applyFont="1" applyFill="1" applyBorder="1" applyAlignment="1">
      <alignment vertical="top" shrinkToFit="1"/>
    </xf>
    <xf numFmtId="4" fontId="0" fillId="6" borderId="61" xfId="0" applyNumberFormat="1" applyFont="1" applyFill="1" applyBorder="1" applyAlignment="1" applyProtection="1">
      <alignment vertical="top" shrinkToFit="1"/>
      <protection locked="0"/>
    </xf>
    <xf numFmtId="0" fontId="0" fillId="0" borderId="54" xfId="0" applyFont="1" applyFill="1" applyBorder="1" applyAlignment="1">
      <alignment vertical="top"/>
    </xf>
    <xf numFmtId="0" fontId="0" fillId="0" borderId="55" xfId="0" applyFont="1" applyFill="1" applyBorder="1"/>
    <xf numFmtId="0" fontId="0" fillId="0" borderId="55" xfId="0" applyFont="1" applyFill="1" applyBorder="1" applyAlignment="1">
      <alignment vertical="top"/>
    </xf>
    <xf numFmtId="4" fontId="0" fillId="0" borderId="56" xfId="0" applyNumberFormat="1" applyFont="1" applyFill="1" applyBorder="1" applyAlignment="1">
      <alignment vertical="top"/>
    </xf>
    <xf numFmtId="0" fontId="0" fillId="0" borderId="57" xfId="0" applyFont="1" applyFill="1" applyBorder="1" applyAlignment="1">
      <alignment vertical="top"/>
    </xf>
    <xf numFmtId="0" fontId="0" fillId="0" borderId="58" xfId="0" applyFont="1" applyFill="1" applyBorder="1"/>
    <xf numFmtId="0" fontId="0" fillId="0" borderId="58" xfId="0" applyFont="1" applyFill="1" applyBorder="1" applyAlignment="1">
      <alignment vertical="top" shrinkToFit="1"/>
    </xf>
    <xf numFmtId="4" fontId="0" fillId="0" borderId="59" xfId="0" applyNumberFormat="1" applyFont="1" applyFill="1" applyBorder="1" applyAlignment="1">
      <alignment vertical="top"/>
    </xf>
    <xf numFmtId="8" fontId="0" fillId="0" borderId="58" xfId="0" applyNumberFormat="1" applyFont="1" applyFill="1" applyBorder="1"/>
    <xf numFmtId="6" fontId="0" fillId="0" borderId="58" xfId="0" applyNumberFormat="1" applyFont="1" applyFill="1" applyBorder="1"/>
    <xf numFmtId="0" fontId="0" fillId="0" borderId="60" xfId="0" applyFont="1" applyFill="1" applyBorder="1" applyAlignment="1">
      <alignment vertical="top"/>
    </xf>
    <xf numFmtId="6" fontId="0" fillId="0" borderId="61" xfId="0" applyNumberFormat="1" applyFont="1" applyFill="1" applyBorder="1"/>
    <xf numFmtId="0" fontId="0" fillId="0" borderId="61" xfId="0" applyFont="1" applyFill="1" applyBorder="1" applyAlignment="1">
      <alignment vertical="top" shrinkToFit="1"/>
    </xf>
    <xf numFmtId="4" fontId="0" fillId="0" borderId="62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6" borderId="36" xfId="0" applyFill="1" applyBorder="1" applyAlignment="1" applyProtection="1">
      <alignment vertical="top" wrapText="1"/>
      <protection locked="0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18" xfId="0" applyFill="1" applyBorder="1" applyAlignment="1" applyProtection="1">
      <alignment vertical="top" wrapText="1"/>
      <protection locked="0"/>
    </xf>
    <xf numFmtId="0" fontId="0" fillId="6" borderId="37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0" xfId="0" applyFill="1" applyBorder="1" applyAlignment="1" applyProtection="1">
      <alignment vertical="top" wrapText="1"/>
      <protection locked="0"/>
    </xf>
    <xf numFmtId="0" fontId="0" fillId="6" borderId="34" xfId="0" applyFill="1" applyBorder="1" applyAlignment="1" applyProtection="1">
      <alignment vertical="top" wrapText="1"/>
      <protection locked="0"/>
    </xf>
    <xf numFmtId="0" fontId="0" fillId="6" borderId="10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6" xfId="0" applyFill="1" applyBorder="1" applyAlignment="1" applyProtection="1">
      <alignment vertical="top" wrapText="1"/>
      <protection locked="0"/>
    </xf>
    <xf numFmtId="0" fontId="0" fillId="6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32</v>
      </c>
    </row>
    <row r="2" spans="1:7" ht="57.75" customHeight="1" x14ac:dyDescent="0.2">
      <c r="A2" s="162" t="s">
        <v>33</v>
      </c>
      <c r="B2" s="162"/>
      <c r="C2" s="162"/>
      <c r="D2" s="162"/>
      <c r="E2" s="162"/>
      <c r="F2" s="162"/>
      <c r="G2" s="16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3"/>
  <sheetViews>
    <sheetView showGridLines="0" topLeftCell="B1" zoomScaleNormal="100" zoomScaleSheetLayoutView="75" workbookViewId="0">
      <selection activeCell="N18" sqref="N1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30</v>
      </c>
      <c r="B1" s="163" t="s">
        <v>36</v>
      </c>
      <c r="C1" s="164"/>
      <c r="D1" s="164"/>
      <c r="E1" s="164"/>
      <c r="F1" s="164"/>
      <c r="G1" s="164"/>
      <c r="H1" s="164"/>
      <c r="I1" s="164"/>
      <c r="J1" s="165"/>
    </row>
    <row r="2" spans="1:15" ht="23.25" customHeight="1" x14ac:dyDescent="0.2">
      <c r="A2" s="4"/>
      <c r="B2" s="75" t="s">
        <v>34</v>
      </c>
      <c r="C2" s="76"/>
      <c r="D2" s="175" t="s">
        <v>100</v>
      </c>
      <c r="E2" s="176"/>
      <c r="F2" s="176"/>
      <c r="G2" s="176"/>
      <c r="H2" s="176"/>
      <c r="I2" s="176"/>
      <c r="J2" s="177"/>
      <c r="O2" s="2"/>
    </row>
    <row r="3" spans="1:15" ht="23.25" hidden="1" customHeight="1" x14ac:dyDescent="0.2">
      <c r="A3" s="4"/>
      <c r="B3" s="77" t="s">
        <v>37</v>
      </c>
      <c r="C3" s="78"/>
      <c r="D3" s="178"/>
      <c r="E3" s="179"/>
      <c r="F3" s="179"/>
      <c r="G3" s="179"/>
      <c r="H3" s="179"/>
      <c r="I3" s="179"/>
      <c r="J3" s="180"/>
    </row>
    <row r="4" spans="1:15" ht="23.25" hidden="1" customHeight="1" x14ac:dyDescent="0.2">
      <c r="A4" s="4"/>
      <c r="B4" s="79" t="s">
        <v>38</v>
      </c>
      <c r="C4" s="80"/>
      <c r="D4" s="81"/>
      <c r="E4" s="81"/>
      <c r="F4" s="82"/>
      <c r="G4" s="83"/>
      <c r="H4" s="82"/>
      <c r="I4" s="83"/>
      <c r="J4" s="84"/>
    </row>
    <row r="5" spans="1:15" ht="24" customHeight="1" x14ac:dyDescent="0.2">
      <c r="A5" s="4"/>
      <c r="B5" s="45" t="s">
        <v>21</v>
      </c>
      <c r="C5" s="5"/>
      <c r="D5" s="85" t="s">
        <v>41</v>
      </c>
      <c r="E5" s="25"/>
      <c r="F5" s="25"/>
      <c r="G5" s="25"/>
      <c r="H5" s="27" t="s">
        <v>27</v>
      </c>
      <c r="I5" s="85" t="s">
        <v>43</v>
      </c>
      <c r="J5" s="11"/>
    </row>
    <row r="6" spans="1:15" ht="15.75" customHeight="1" x14ac:dyDescent="0.2">
      <c r="A6" s="4"/>
      <c r="B6" s="39"/>
      <c r="C6" s="25"/>
      <c r="D6" s="85" t="s">
        <v>42</v>
      </c>
      <c r="E6" s="25"/>
      <c r="F6" s="25"/>
      <c r="G6" s="25"/>
      <c r="H6" s="27" t="s">
        <v>28</v>
      </c>
      <c r="I6" s="85" t="s">
        <v>44</v>
      </c>
      <c r="J6" s="11"/>
    </row>
    <row r="7" spans="1:15" ht="15.75" customHeight="1" x14ac:dyDescent="0.2">
      <c r="A7" s="4"/>
      <c r="B7" s="40"/>
      <c r="C7" s="86"/>
      <c r="D7" s="74" t="s">
        <v>101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27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28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72"/>
      <c r="E11" s="172"/>
      <c r="F11" s="172"/>
      <c r="G11" s="172"/>
      <c r="H11" s="27" t="s">
        <v>27</v>
      </c>
      <c r="I11" s="88"/>
      <c r="J11" s="11"/>
    </row>
    <row r="12" spans="1:15" ht="15.75" customHeight="1" x14ac:dyDescent="0.2">
      <c r="A12" s="4"/>
      <c r="B12" s="39"/>
      <c r="C12" s="25"/>
      <c r="D12" s="182"/>
      <c r="E12" s="182"/>
      <c r="F12" s="182"/>
      <c r="G12" s="182"/>
      <c r="H12" s="27" t="s">
        <v>28</v>
      </c>
      <c r="I12" s="88"/>
      <c r="J12" s="11"/>
    </row>
    <row r="13" spans="1:15" ht="15.75" customHeight="1" x14ac:dyDescent="0.2">
      <c r="A13" s="4"/>
      <c r="B13" s="40"/>
      <c r="C13" s="87"/>
      <c r="D13" s="183"/>
      <c r="E13" s="183"/>
      <c r="F13" s="183"/>
      <c r="G13" s="183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39</v>
      </c>
      <c r="E14" s="67"/>
      <c r="F14" s="67"/>
      <c r="G14" s="67"/>
      <c r="H14" s="68"/>
      <c r="I14" s="67"/>
      <c r="J14" s="69"/>
    </row>
    <row r="15" spans="1:15" ht="33" customHeight="1" x14ac:dyDescent="0.2">
      <c r="A15" s="4"/>
      <c r="B15" s="63" t="s">
        <v>26</v>
      </c>
      <c r="C15" s="56"/>
      <c r="D15" s="57"/>
      <c r="E15" s="62"/>
      <c r="F15" s="59"/>
      <c r="G15" s="48"/>
      <c r="H15" s="48"/>
      <c r="I15" s="48"/>
      <c r="J15" s="60"/>
    </row>
    <row r="16" spans="1:15" ht="23.25" customHeight="1" x14ac:dyDescent="0.2">
      <c r="A16" s="4"/>
      <c r="B16" s="55" t="s">
        <v>11</v>
      </c>
      <c r="C16" s="56"/>
      <c r="D16" s="57"/>
      <c r="E16" s="58">
        <v>12</v>
      </c>
      <c r="F16" s="59" t="s">
        <v>0</v>
      </c>
      <c r="G16" s="170">
        <f>ZakladDPHSniVypocet</f>
        <v>0</v>
      </c>
      <c r="H16" s="171"/>
      <c r="I16" s="171"/>
      <c r="J16" s="60" t="str">
        <f t="shared" ref="J16:J21" si="0">Mena</f>
        <v>CZK</v>
      </c>
    </row>
    <row r="17" spans="1:10" ht="23.25" customHeight="1" x14ac:dyDescent="0.2">
      <c r="A17" s="4"/>
      <c r="B17" s="55" t="s">
        <v>12</v>
      </c>
      <c r="C17" s="56"/>
      <c r="D17" s="57"/>
      <c r="E17" s="58">
        <f>SazbaDPH1</f>
        <v>12</v>
      </c>
      <c r="F17" s="59" t="s">
        <v>0</v>
      </c>
      <c r="G17" s="173">
        <f>ZakladDPHSni*SazbaDPH1/100</f>
        <v>0</v>
      </c>
      <c r="H17" s="174"/>
      <c r="I17" s="174"/>
      <c r="J17" s="60" t="str">
        <f t="shared" si="0"/>
        <v>CZK</v>
      </c>
    </row>
    <row r="18" spans="1:10" ht="23.25" customHeight="1" x14ac:dyDescent="0.2">
      <c r="A18" s="4"/>
      <c r="B18" s="55" t="s">
        <v>13</v>
      </c>
      <c r="C18" s="56"/>
      <c r="D18" s="57"/>
      <c r="E18" s="58">
        <v>21</v>
      </c>
      <c r="F18" s="59" t="s">
        <v>0</v>
      </c>
      <c r="G18" s="170">
        <f>'Rozpočet Pol'!F28</f>
        <v>0</v>
      </c>
      <c r="H18" s="171"/>
      <c r="I18" s="171"/>
      <c r="J18" s="60" t="str">
        <f t="shared" si="0"/>
        <v>CZK</v>
      </c>
    </row>
    <row r="19" spans="1:10" ht="23.25" customHeight="1" x14ac:dyDescent="0.2">
      <c r="A19" s="4"/>
      <c r="B19" s="47" t="s">
        <v>14</v>
      </c>
      <c r="C19" s="22"/>
      <c r="D19" s="18"/>
      <c r="E19" s="41">
        <f>SazbaDPH2</f>
        <v>21</v>
      </c>
      <c r="F19" s="42" t="s">
        <v>0</v>
      </c>
      <c r="G19" s="166">
        <f>ZakladDPHZakl*SazbaDPH2/100</f>
        <v>0</v>
      </c>
      <c r="H19" s="167"/>
      <c r="I19" s="167"/>
      <c r="J19" s="54" t="str">
        <f t="shared" si="0"/>
        <v>CZK</v>
      </c>
    </row>
    <row r="20" spans="1:10" ht="23.25" customHeight="1" thickBot="1" x14ac:dyDescent="0.25">
      <c r="A20" s="4"/>
      <c r="B20" s="46" t="s">
        <v>4</v>
      </c>
      <c r="C20" s="20"/>
      <c r="D20" s="23"/>
      <c r="E20" s="20"/>
      <c r="F20" s="21"/>
      <c r="G20" s="168">
        <f>0</f>
        <v>0</v>
      </c>
      <c r="H20" s="168"/>
      <c r="I20" s="168"/>
      <c r="J20" s="61" t="str">
        <f t="shared" si="0"/>
        <v>CZK</v>
      </c>
    </row>
    <row r="21" spans="1:10" ht="27.75" hidden="1" customHeight="1" thickBot="1" x14ac:dyDescent="0.25">
      <c r="A21" s="4"/>
      <c r="B21" s="106" t="s">
        <v>22</v>
      </c>
      <c r="C21" s="107"/>
      <c r="D21" s="107"/>
      <c r="E21" s="108"/>
      <c r="F21" s="109"/>
      <c r="G21" s="181">
        <f>ZakladDPHSniVypocet+ZakladDPHZaklVypocet</f>
        <v>0</v>
      </c>
      <c r="H21" s="181"/>
      <c r="I21" s="181"/>
      <c r="J21" s="110" t="str">
        <f t="shared" si="0"/>
        <v>CZK</v>
      </c>
    </row>
    <row r="22" spans="1:10" ht="27.75" customHeight="1" thickBot="1" x14ac:dyDescent="0.25">
      <c r="A22" s="4"/>
      <c r="B22" s="106" t="s">
        <v>29</v>
      </c>
      <c r="C22" s="111"/>
      <c r="D22" s="111"/>
      <c r="E22" s="111"/>
      <c r="F22" s="111"/>
      <c r="G22" s="169">
        <f>ZakladDPHSni+DPHSni+ZakladDPHZakl+DPHZakl+Zaokrouhleni</f>
        <v>0</v>
      </c>
      <c r="H22" s="169"/>
      <c r="I22" s="169"/>
      <c r="J22" s="112" t="s">
        <v>47</v>
      </c>
    </row>
    <row r="23" spans="1:10" ht="12.75" customHeight="1" x14ac:dyDescent="0.2">
      <c r="A23" s="4"/>
      <c r="B23" s="4"/>
      <c r="C23" s="5"/>
      <c r="D23" s="5"/>
      <c r="E23" s="5"/>
      <c r="F23" s="5"/>
      <c r="G23" s="43"/>
      <c r="H23" s="5"/>
      <c r="I23" s="43"/>
      <c r="J23" s="12"/>
    </row>
    <row r="24" spans="1:10" ht="30" customHeight="1" x14ac:dyDescent="0.2">
      <c r="A24" s="4"/>
      <c r="B24" s="4"/>
      <c r="C24" s="5"/>
      <c r="D24" s="5"/>
      <c r="E24" s="5"/>
      <c r="F24" s="5"/>
      <c r="G24" s="43"/>
      <c r="H24" s="5"/>
      <c r="I24" s="43"/>
      <c r="J24" s="12"/>
    </row>
    <row r="25" spans="1:10" ht="18.75" customHeight="1" x14ac:dyDescent="0.2">
      <c r="A25" s="4"/>
      <c r="B25" s="24"/>
      <c r="C25" s="19" t="s">
        <v>10</v>
      </c>
      <c r="D25" s="37"/>
      <c r="E25" s="37"/>
      <c r="F25" s="19" t="s">
        <v>9</v>
      </c>
      <c r="G25" s="37"/>
      <c r="H25" s="38">
        <f ca="1">TODAY()</f>
        <v>45426</v>
      </c>
      <c r="I25" s="37"/>
      <c r="J25" s="12"/>
    </row>
    <row r="26" spans="1:10" ht="47.25" customHeight="1" x14ac:dyDescent="0.2">
      <c r="A26" s="4"/>
      <c r="B26" s="4"/>
      <c r="C26" s="5"/>
      <c r="D26" s="5"/>
      <c r="E26" s="5"/>
      <c r="F26" s="5"/>
      <c r="G26" s="43"/>
      <c r="H26" s="5"/>
      <c r="I26" s="43"/>
      <c r="J26" s="12"/>
    </row>
    <row r="27" spans="1:10" s="35" customFormat="1" ht="18.75" customHeight="1" x14ac:dyDescent="0.2">
      <c r="A27" s="29"/>
      <c r="B27" s="29"/>
      <c r="C27" s="30"/>
      <c r="D27" s="184"/>
      <c r="E27" s="184"/>
      <c r="F27" s="30"/>
      <c r="G27" s="184"/>
      <c r="H27" s="184"/>
      <c r="I27" s="184"/>
      <c r="J27" s="36"/>
    </row>
    <row r="28" spans="1:10" ht="12.75" customHeight="1" x14ac:dyDescent="0.2">
      <c r="A28" s="4"/>
      <c r="B28" s="4"/>
      <c r="C28" s="5"/>
      <c r="D28" s="185" t="s">
        <v>2</v>
      </c>
      <c r="E28" s="185"/>
      <c r="F28" s="5"/>
      <c r="G28" s="43"/>
      <c r="H28" s="13" t="s">
        <v>3</v>
      </c>
      <c r="I28" s="43"/>
      <c r="J28" s="12"/>
    </row>
    <row r="29" spans="1:10" ht="13.5" customHeight="1" thickBot="1" x14ac:dyDescent="0.25">
      <c r="A29" s="14"/>
      <c r="B29" s="14"/>
      <c r="C29" s="15"/>
      <c r="D29" s="15"/>
      <c r="E29" s="15"/>
      <c r="F29" s="15"/>
      <c r="G29" s="16"/>
      <c r="H29" s="15"/>
      <c r="I29" s="16"/>
      <c r="J29" s="17"/>
    </row>
    <row r="30" spans="1:10" ht="27" hidden="1" customHeight="1" x14ac:dyDescent="0.25">
      <c r="B30" s="71" t="s">
        <v>15</v>
      </c>
      <c r="C30" s="3"/>
      <c r="D30" s="3"/>
      <c r="E30" s="3"/>
      <c r="F30" s="98"/>
      <c r="G30" s="98"/>
      <c r="H30" s="98"/>
      <c r="I30" s="98"/>
      <c r="J30" s="3"/>
    </row>
    <row r="31" spans="1:10" ht="25.5" hidden="1" customHeight="1" x14ac:dyDescent="0.2">
      <c r="A31" s="90" t="s">
        <v>31</v>
      </c>
      <c r="B31" s="92" t="s">
        <v>16</v>
      </c>
      <c r="C31" s="93" t="s">
        <v>5</v>
      </c>
      <c r="D31" s="94"/>
      <c r="E31" s="94"/>
      <c r="F31" s="99" t="str">
        <f>B16</f>
        <v>Základ pro sníženou DPH</v>
      </c>
      <c r="G31" s="99" t="str">
        <f>B18</f>
        <v>Základ pro základní DPH</v>
      </c>
      <c r="H31" s="100" t="s">
        <v>17</v>
      </c>
      <c r="I31" s="100" t="s">
        <v>1</v>
      </c>
      <c r="J31" s="95" t="s">
        <v>0</v>
      </c>
    </row>
    <row r="32" spans="1:10" ht="25.5" hidden="1" customHeight="1" x14ac:dyDescent="0.2">
      <c r="A32" s="90">
        <v>1</v>
      </c>
      <c r="B32" s="96" t="s">
        <v>45</v>
      </c>
      <c r="C32" s="186" t="s">
        <v>40</v>
      </c>
      <c r="D32" s="187"/>
      <c r="E32" s="187"/>
      <c r="F32" s="101">
        <f>'Rozpočet Pol'!AB28</f>
        <v>0</v>
      </c>
      <c r="G32" s="102">
        <f>'Rozpočet Pol'!AC28</f>
        <v>0</v>
      </c>
      <c r="H32" s="103">
        <f>(F32*SazbaDPH1/100)+(G32*SazbaDPH2/100)</f>
        <v>0</v>
      </c>
      <c r="I32" s="103">
        <f>F32+G32+H32</f>
        <v>0</v>
      </c>
      <c r="J32" s="97" t="str">
        <f>IF(CenaCelkemVypocet=0,"",I32/CenaCelkemVypocet*100)</f>
        <v/>
      </c>
    </row>
    <row r="33" spans="1:10" ht="25.5" hidden="1" customHeight="1" x14ac:dyDescent="0.2">
      <c r="A33" s="90"/>
      <c r="B33" s="188" t="s">
        <v>46</v>
      </c>
      <c r="C33" s="189"/>
      <c r="D33" s="189"/>
      <c r="E33" s="190"/>
      <c r="F33" s="104">
        <f>SUMIF(A32:A32,"=1",F32:F32)</f>
        <v>0</v>
      </c>
      <c r="G33" s="105">
        <f>SUMIF(A32:A32,"=1",G32:G32)</f>
        <v>0</v>
      </c>
      <c r="H33" s="105">
        <f>SUMIF(A32:A32,"=1",H32:H32)</f>
        <v>0</v>
      </c>
      <c r="I33" s="105">
        <f>SUMIF(A32:A32,"=1",I32:I32)</f>
        <v>0</v>
      </c>
      <c r="J33" s="91">
        <f>SUMIF(A32:A32,"=1",J32:J32)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">
    <mergeCell ref="D27:E27"/>
    <mergeCell ref="D28:E28"/>
    <mergeCell ref="C32:E32"/>
    <mergeCell ref="B33:E33"/>
    <mergeCell ref="G27:I27"/>
    <mergeCell ref="B1:J1"/>
    <mergeCell ref="G19:I19"/>
    <mergeCell ref="G20:I20"/>
    <mergeCell ref="G22:I22"/>
    <mergeCell ref="G18:I18"/>
    <mergeCell ref="D11:G11"/>
    <mergeCell ref="G17:I17"/>
    <mergeCell ref="G16:I16"/>
    <mergeCell ref="D2:J2"/>
    <mergeCell ref="D3:J3"/>
    <mergeCell ref="G21:I21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2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91" t="s">
        <v>6</v>
      </c>
      <c r="B1" s="191"/>
      <c r="C1" s="192"/>
      <c r="D1" s="191"/>
      <c r="E1" s="191"/>
      <c r="F1" s="191"/>
      <c r="G1" s="191"/>
    </row>
    <row r="2" spans="1:7" ht="24.95" customHeight="1" x14ac:dyDescent="0.2">
      <c r="A2" s="73" t="s">
        <v>35</v>
      </c>
      <c r="B2" s="72"/>
      <c r="C2" s="193"/>
      <c r="D2" s="193"/>
      <c r="E2" s="193"/>
      <c r="F2" s="193"/>
      <c r="G2" s="194"/>
    </row>
    <row r="3" spans="1:7" ht="24.95" hidden="1" customHeight="1" x14ac:dyDescent="0.2">
      <c r="A3" s="73" t="s">
        <v>7</v>
      </c>
      <c r="B3" s="72"/>
      <c r="C3" s="193"/>
      <c r="D3" s="193"/>
      <c r="E3" s="193"/>
      <c r="F3" s="193"/>
      <c r="G3" s="194"/>
    </row>
    <row r="4" spans="1:7" ht="24.95" hidden="1" customHeight="1" x14ac:dyDescent="0.2">
      <c r="A4" s="73" t="s">
        <v>8</v>
      </c>
      <c r="B4" s="72"/>
      <c r="C4" s="193"/>
      <c r="D4" s="193"/>
      <c r="E4" s="193"/>
      <c r="F4" s="193"/>
      <c r="G4" s="19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38"/>
  <sheetViews>
    <sheetView tabSelected="1" workbookViewId="0">
      <selection activeCell="B25" sqref="B25"/>
    </sheetView>
  </sheetViews>
  <sheetFormatPr defaultRowHeight="12.75" outlineLevelRow="1" x14ac:dyDescent="0.2"/>
  <cols>
    <col min="1" max="1" width="4.28515625" customWidth="1"/>
    <col min="2" max="2" width="58.28515625" style="89" bestFit="1" customWidth="1"/>
    <col min="3" max="3" width="6.5703125" bestFit="1" customWidth="1"/>
    <col min="4" max="4" width="10.5703125" customWidth="1"/>
    <col min="5" max="5" width="9.85546875" customWidth="1"/>
    <col min="6" max="6" width="12.7109375" customWidth="1"/>
    <col min="7" max="20" width="0" hidden="1" customWidth="1"/>
    <col min="28" max="38" width="0" hidden="1" customWidth="1"/>
  </cols>
  <sheetData>
    <row r="1" spans="1:59" ht="15.75" customHeight="1" x14ac:dyDescent="0.25">
      <c r="A1" s="207" t="s">
        <v>6</v>
      </c>
      <c r="B1" s="207"/>
      <c r="C1" s="207"/>
      <c r="D1" s="207"/>
      <c r="E1" s="207"/>
      <c r="F1" s="207"/>
      <c r="AD1" t="s">
        <v>49</v>
      </c>
    </row>
    <row r="2" spans="1:59" ht="24.95" customHeight="1" x14ac:dyDescent="0.2">
      <c r="A2" s="113" t="s">
        <v>48</v>
      </c>
      <c r="B2" s="208" t="s">
        <v>100</v>
      </c>
      <c r="C2" s="209"/>
      <c r="D2" s="209"/>
      <c r="E2" s="209"/>
      <c r="F2" s="210"/>
      <c r="AD2" t="s">
        <v>50</v>
      </c>
    </row>
    <row r="3" spans="1:59" ht="24.95" hidden="1" customHeight="1" x14ac:dyDescent="0.2">
      <c r="A3" s="114" t="s">
        <v>7</v>
      </c>
      <c r="B3" s="211"/>
      <c r="C3" s="212"/>
      <c r="D3" s="212"/>
      <c r="E3" s="212"/>
      <c r="F3" s="213"/>
      <c r="AD3" t="s">
        <v>51</v>
      </c>
    </row>
    <row r="4" spans="1:59" ht="24.95" hidden="1" customHeight="1" x14ac:dyDescent="0.2">
      <c r="A4" s="114" t="s">
        <v>8</v>
      </c>
      <c r="B4" s="211"/>
      <c r="C4" s="212"/>
      <c r="D4" s="212"/>
      <c r="E4" s="212"/>
      <c r="F4" s="213"/>
      <c r="AD4" t="s">
        <v>52</v>
      </c>
    </row>
    <row r="5" spans="1:59" hidden="1" x14ac:dyDescent="0.2">
      <c r="A5" s="115" t="s">
        <v>53</v>
      </c>
      <c r="B5" s="116"/>
      <c r="C5" s="117"/>
      <c r="D5" s="117"/>
      <c r="E5" s="117"/>
      <c r="F5" s="118"/>
      <c r="AD5" t="s">
        <v>54</v>
      </c>
    </row>
    <row r="7" spans="1:59" ht="38.25" x14ac:dyDescent="0.2">
      <c r="A7" s="121" t="s">
        <v>55</v>
      </c>
      <c r="B7" s="122" t="s">
        <v>56</v>
      </c>
      <c r="C7" s="121" t="s">
        <v>57</v>
      </c>
      <c r="D7" s="121" t="s">
        <v>58</v>
      </c>
      <c r="E7" s="119" t="s">
        <v>59</v>
      </c>
      <c r="F7" s="131" t="s">
        <v>23</v>
      </c>
      <c r="G7" s="132" t="s">
        <v>24</v>
      </c>
      <c r="H7" s="132" t="s">
        <v>60</v>
      </c>
      <c r="I7" s="132" t="s">
        <v>25</v>
      </c>
      <c r="J7" s="132" t="s">
        <v>61</v>
      </c>
      <c r="K7" s="132" t="s">
        <v>62</v>
      </c>
      <c r="L7" s="132" t="s">
        <v>63</v>
      </c>
      <c r="M7" s="132" t="s">
        <v>64</v>
      </c>
      <c r="N7" s="132" t="s">
        <v>65</v>
      </c>
      <c r="O7" s="132" t="s">
        <v>66</v>
      </c>
      <c r="P7" s="132" t="s">
        <v>67</v>
      </c>
      <c r="Q7" s="132" t="s">
        <v>68</v>
      </c>
      <c r="R7" s="132" t="s">
        <v>69</v>
      </c>
      <c r="S7" s="132" t="s">
        <v>70</v>
      </c>
      <c r="T7" s="124" t="s">
        <v>71</v>
      </c>
    </row>
    <row r="8" spans="1:59" x14ac:dyDescent="0.2">
      <c r="A8" s="148">
        <v>1</v>
      </c>
      <c r="B8" s="149" t="s">
        <v>81</v>
      </c>
      <c r="C8" s="150" t="s">
        <v>82</v>
      </c>
      <c r="D8" s="141">
        <v>90</v>
      </c>
      <c r="E8" s="144"/>
      <c r="F8" s="151">
        <f>E8*D8</f>
        <v>0</v>
      </c>
      <c r="G8" s="134"/>
      <c r="H8" s="134">
        <f>SUM(H9:H9)</f>
        <v>0</v>
      </c>
      <c r="I8" s="134"/>
      <c r="J8" s="134">
        <f>SUM(J9:J9)</f>
        <v>0</v>
      </c>
      <c r="K8" s="134"/>
      <c r="L8" s="134">
        <f>SUM(L9:L9)</f>
        <v>0</v>
      </c>
      <c r="M8" s="123"/>
      <c r="N8" s="123">
        <f>SUM(N9:N9)</f>
        <v>2.2399999999999998E-3</v>
      </c>
      <c r="O8" s="123"/>
      <c r="P8" s="123">
        <f>SUM(P9:P9)</f>
        <v>0</v>
      </c>
      <c r="Q8" s="123"/>
      <c r="R8" s="123"/>
      <c r="S8" s="133"/>
      <c r="T8" s="123">
        <f>SUM(T9:T9)</f>
        <v>35.840000000000003</v>
      </c>
      <c r="AD8" t="s">
        <v>72</v>
      </c>
    </row>
    <row r="9" spans="1:59" outlineLevel="1" x14ac:dyDescent="0.2">
      <c r="A9" s="152">
        <v>2</v>
      </c>
      <c r="B9" s="153" t="s">
        <v>83</v>
      </c>
      <c r="C9" s="154" t="s">
        <v>73</v>
      </c>
      <c r="D9" s="142">
        <v>112</v>
      </c>
      <c r="E9" s="145"/>
      <c r="F9" s="155">
        <f t="shared" ref="F9:F26" si="0">E9*D9</f>
        <v>0</v>
      </c>
      <c r="G9" s="129"/>
      <c r="H9" s="129">
        <f>ROUND(D9*G9,2)</f>
        <v>0</v>
      </c>
      <c r="I9" s="129"/>
      <c r="J9" s="129">
        <f>ROUND(D9*I9,2)</f>
        <v>0</v>
      </c>
      <c r="K9" s="129">
        <v>21</v>
      </c>
      <c r="L9" s="129">
        <f>F9*(1+K9/100)</f>
        <v>0</v>
      </c>
      <c r="M9" s="125">
        <v>2.0000000000000002E-5</v>
      </c>
      <c r="N9" s="125">
        <f>ROUND(D9*M9,5)</f>
        <v>2.2399999999999998E-3</v>
      </c>
      <c r="O9" s="125">
        <v>0</v>
      </c>
      <c r="P9" s="125">
        <f>ROUND(D9*O9,5)</f>
        <v>0</v>
      </c>
      <c r="Q9" s="125"/>
      <c r="R9" s="125"/>
      <c r="S9" s="126">
        <v>0.32</v>
      </c>
      <c r="T9" s="125">
        <f>ROUND(D9*S9,2)</f>
        <v>35.840000000000003</v>
      </c>
      <c r="U9" s="120"/>
      <c r="V9" s="120"/>
      <c r="W9" s="120"/>
      <c r="X9" s="120"/>
      <c r="Y9" s="120"/>
      <c r="Z9" s="120"/>
      <c r="AA9" s="120"/>
      <c r="AB9" s="120"/>
      <c r="AC9" s="120"/>
      <c r="AD9" s="120" t="s">
        <v>74</v>
      </c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</row>
    <row r="10" spans="1:59" x14ac:dyDescent="0.2">
      <c r="A10" s="152">
        <v>3</v>
      </c>
      <c r="B10" s="156" t="s">
        <v>84</v>
      </c>
      <c r="C10" s="154" t="s">
        <v>98</v>
      </c>
      <c r="D10" s="142">
        <v>1</v>
      </c>
      <c r="E10" s="146"/>
      <c r="F10" s="155">
        <f t="shared" si="0"/>
        <v>0</v>
      </c>
      <c r="G10" s="130"/>
      <c r="H10" s="130">
        <f>SUM(H11:H11)</f>
        <v>0</v>
      </c>
      <c r="I10" s="130"/>
      <c r="J10" s="130">
        <f>SUM(J11:J11)</f>
        <v>0</v>
      </c>
      <c r="K10" s="130"/>
      <c r="L10" s="130">
        <f>SUM(L11:L11)</f>
        <v>0</v>
      </c>
      <c r="M10" s="127"/>
      <c r="N10" s="127">
        <f>SUM(N11:N11)</f>
        <v>1.008E-2</v>
      </c>
      <c r="O10" s="127"/>
      <c r="P10" s="127">
        <f>SUM(P11:P11)</f>
        <v>0</v>
      </c>
      <c r="Q10" s="127"/>
      <c r="R10" s="127"/>
      <c r="S10" s="128"/>
      <c r="T10" s="127">
        <f>SUM(T11:T11)</f>
        <v>15.12</v>
      </c>
      <c r="AD10" t="s">
        <v>72</v>
      </c>
    </row>
    <row r="11" spans="1:59" outlineLevel="1" x14ac:dyDescent="0.2">
      <c r="A11" s="152">
        <v>4</v>
      </c>
      <c r="B11" s="157" t="s">
        <v>102</v>
      </c>
      <c r="C11" s="154" t="s">
        <v>73</v>
      </c>
      <c r="D11" s="142">
        <v>126</v>
      </c>
      <c r="E11" s="145"/>
      <c r="F11" s="155">
        <f t="shared" si="0"/>
        <v>0</v>
      </c>
      <c r="G11" s="129"/>
      <c r="H11" s="129">
        <f>ROUND(D11*G11,2)</f>
        <v>0</v>
      </c>
      <c r="I11" s="129"/>
      <c r="J11" s="129">
        <f>ROUND(D11*I11,2)</f>
        <v>0</v>
      </c>
      <c r="K11" s="129">
        <v>21</v>
      </c>
      <c r="L11" s="129">
        <f>F11*(1+K11/100)</f>
        <v>0</v>
      </c>
      <c r="M11" s="125">
        <v>8.0000000000000007E-5</v>
      </c>
      <c r="N11" s="125">
        <f>ROUND(D11*M11,5)</f>
        <v>1.008E-2</v>
      </c>
      <c r="O11" s="125">
        <v>0</v>
      </c>
      <c r="P11" s="125">
        <f>ROUND(D11*O11,5)</f>
        <v>0</v>
      </c>
      <c r="Q11" s="125"/>
      <c r="R11" s="125"/>
      <c r="S11" s="126">
        <v>0.12</v>
      </c>
      <c r="T11" s="125">
        <f>ROUND(D11*S11,2)</f>
        <v>15.12</v>
      </c>
      <c r="U11" s="120"/>
      <c r="V11" s="120"/>
      <c r="W11" s="120"/>
      <c r="X11" s="120"/>
      <c r="Y11" s="120"/>
      <c r="Z11" s="120"/>
      <c r="AA11" s="120"/>
      <c r="AB11" s="120"/>
      <c r="AC11" s="120"/>
      <c r="AD11" s="120" t="s">
        <v>74</v>
      </c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</row>
    <row r="12" spans="1:59" x14ac:dyDescent="0.2">
      <c r="A12" s="152">
        <v>5</v>
      </c>
      <c r="B12" s="153" t="s">
        <v>103</v>
      </c>
      <c r="C12" s="154" t="s">
        <v>73</v>
      </c>
      <c r="D12" s="142">
        <v>126</v>
      </c>
      <c r="E12" s="146"/>
      <c r="F12" s="155">
        <f t="shared" si="0"/>
        <v>0</v>
      </c>
      <c r="G12" s="130"/>
      <c r="H12" s="130">
        <f>SUM(H13:H14)</f>
        <v>0</v>
      </c>
      <c r="I12" s="130"/>
      <c r="J12" s="130">
        <f>SUM(J13:J14)</f>
        <v>0</v>
      </c>
      <c r="K12" s="130"/>
      <c r="L12" s="130">
        <f>SUM(L13:L14)</f>
        <v>0</v>
      </c>
      <c r="M12" s="127"/>
      <c r="N12" s="127">
        <f>SUM(N13:N14)</f>
        <v>1.75484</v>
      </c>
      <c r="O12" s="127"/>
      <c r="P12" s="127">
        <f>SUM(P13:P14)</f>
        <v>0</v>
      </c>
      <c r="Q12" s="127"/>
      <c r="R12" s="127"/>
      <c r="S12" s="128"/>
      <c r="T12" s="127">
        <f>SUM(T13:T14)</f>
        <v>39.01</v>
      </c>
      <c r="AD12" t="s">
        <v>72</v>
      </c>
    </row>
    <row r="13" spans="1:59" outlineLevel="1" x14ac:dyDescent="0.2">
      <c r="A13" s="152">
        <v>6</v>
      </c>
      <c r="B13" s="153" t="s">
        <v>85</v>
      </c>
      <c r="C13" s="154" t="s">
        <v>82</v>
      </c>
      <c r="D13" s="142">
        <v>38</v>
      </c>
      <c r="E13" s="145"/>
      <c r="F13" s="155">
        <f t="shared" si="0"/>
        <v>0</v>
      </c>
      <c r="G13" s="129"/>
      <c r="H13" s="129">
        <f>ROUND(D13*G13,2)</f>
        <v>0</v>
      </c>
      <c r="I13" s="129"/>
      <c r="J13" s="129">
        <f>ROUND(D13*I13,2)</f>
        <v>0</v>
      </c>
      <c r="K13" s="129">
        <v>21</v>
      </c>
      <c r="L13" s="129">
        <f>F13*(1+K13/100)</f>
        <v>0</v>
      </c>
      <c r="M13" s="125">
        <v>4.5569999999999999E-2</v>
      </c>
      <c r="N13" s="125">
        <f>ROUND(D13*M13,5)</f>
        <v>1.73166</v>
      </c>
      <c r="O13" s="125">
        <v>0</v>
      </c>
      <c r="P13" s="125">
        <f>ROUND(D13*O13,5)</f>
        <v>0</v>
      </c>
      <c r="Q13" s="125"/>
      <c r="R13" s="125"/>
      <c r="S13" s="126">
        <v>0.78452999999999995</v>
      </c>
      <c r="T13" s="125">
        <f>ROUND(D13*S13,2)</f>
        <v>29.81</v>
      </c>
      <c r="U13" s="120"/>
      <c r="V13" s="120"/>
      <c r="W13" s="120"/>
      <c r="X13" s="120"/>
      <c r="Y13" s="120"/>
      <c r="Z13" s="120"/>
      <c r="AA13" s="120"/>
      <c r="AB13" s="120"/>
      <c r="AC13" s="120"/>
      <c r="AD13" s="120" t="s">
        <v>74</v>
      </c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</row>
    <row r="14" spans="1:59" outlineLevel="1" x14ac:dyDescent="0.2">
      <c r="A14" s="152">
        <v>7</v>
      </c>
      <c r="B14" s="153" t="s">
        <v>86</v>
      </c>
      <c r="C14" s="154" t="s">
        <v>82</v>
      </c>
      <c r="D14" s="142">
        <v>38</v>
      </c>
      <c r="E14" s="145"/>
      <c r="F14" s="155">
        <f t="shared" si="0"/>
        <v>0</v>
      </c>
      <c r="G14" s="129"/>
      <c r="H14" s="129">
        <f>ROUND(D14*G14,2)</f>
        <v>0</v>
      </c>
      <c r="I14" s="129"/>
      <c r="J14" s="129">
        <f>ROUND(D14*I14,2)</f>
        <v>0</v>
      </c>
      <c r="K14" s="129">
        <v>21</v>
      </c>
      <c r="L14" s="129">
        <f>F14*(1+K14/100)</f>
        <v>0</v>
      </c>
      <c r="M14" s="125">
        <v>6.0999999999999997E-4</v>
      </c>
      <c r="N14" s="125">
        <f>ROUND(D14*M14,5)</f>
        <v>2.3179999999999999E-2</v>
      </c>
      <c r="O14" s="125">
        <v>0</v>
      </c>
      <c r="P14" s="125">
        <f>ROUND(D14*O14,5)</f>
        <v>0</v>
      </c>
      <c r="Q14" s="125"/>
      <c r="R14" s="125"/>
      <c r="S14" s="126">
        <v>0.24199999999999999</v>
      </c>
      <c r="T14" s="125">
        <f>ROUND(D14*S14,2)</f>
        <v>9.1999999999999993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 t="s">
        <v>74</v>
      </c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</row>
    <row r="15" spans="1:59" x14ac:dyDescent="0.2">
      <c r="A15" s="152">
        <v>8</v>
      </c>
      <c r="B15" s="156" t="s">
        <v>87</v>
      </c>
      <c r="C15" s="154" t="s">
        <v>98</v>
      </c>
      <c r="D15" s="142">
        <v>395</v>
      </c>
      <c r="E15" s="146"/>
      <c r="F15" s="155">
        <f t="shared" si="0"/>
        <v>0</v>
      </c>
      <c r="G15" s="130"/>
      <c r="H15" s="130">
        <f>SUM(H16:H16)</f>
        <v>0</v>
      </c>
      <c r="I15" s="130"/>
      <c r="J15" s="130">
        <f>SUM(J16:J16)</f>
        <v>0</v>
      </c>
      <c r="K15" s="130"/>
      <c r="L15" s="130">
        <f>SUM(L16:L16)</f>
        <v>0</v>
      </c>
      <c r="M15" s="127"/>
      <c r="N15" s="127">
        <f>SUM(N16:N16)</f>
        <v>1.8380000000000001E-2</v>
      </c>
      <c r="O15" s="127"/>
      <c r="P15" s="127">
        <f>SUM(P16:P16)</f>
        <v>0</v>
      </c>
      <c r="Q15" s="127"/>
      <c r="R15" s="127"/>
      <c r="S15" s="128"/>
      <c r="T15" s="127">
        <f>SUM(T16:T16)</f>
        <v>0.27</v>
      </c>
      <c r="AD15" t="s">
        <v>72</v>
      </c>
    </row>
    <row r="16" spans="1:59" outlineLevel="1" x14ac:dyDescent="0.2">
      <c r="A16" s="152">
        <v>9</v>
      </c>
      <c r="B16" s="157" t="s">
        <v>88</v>
      </c>
      <c r="C16" s="154" t="s">
        <v>99</v>
      </c>
      <c r="D16" s="142">
        <v>1</v>
      </c>
      <c r="E16" s="145"/>
      <c r="F16" s="155">
        <f t="shared" si="0"/>
        <v>0</v>
      </c>
      <c r="G16" s="129"/>
      <c r="H16" s="129">
        <f>ROUND(D16*G16,2)</f>
        <v>0</v>
      </c>
      <c r="I16" s="129"/>
      <c r="J16" s="129">
        <f>ROUND(D16*I16,2)</f>
        <v>0</v>
      </c>
      <c r="K16" s="129">
        <v>21</v>
      </c>
      <c r="L16" s="129">
        <f>F16*(1+K16/100)</f>
        <v>0</v>
      </c>
      <c r="M16" s="125">
        <v>1.8380000000000001E-2</v>
      </c>
      <c r="N16" s="125">
        <f>ROUND(D16*M16,5)</f>
        <v>1.8380000000000001E-2</v>
      </c>
      <c r="O16" s="125">
        <v>0</v>
      </c>
      <c r="P16" s="125">
        <f>ROUND(D16*O16,5)</f>
        <v>0</v>
      </c>
      <c r="Q16" s="125"/>
      <c r="R16" s="125"/>
      <c r="S16" s="126">
        <v>0.26641999999999999</v>
      </c>
      <c r="T16" s="125">
        <f>ROUND(D16*S16,2)</f>
        <v>0.27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 t="s">
        <v>75</v>
      </c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</row>
    <row r="17" spans="1:59" x14ac:dyDescent="0.2">
      <c r="A17" s="152">
        <v>10</v>
      </c>
      <c r="B17" s="153" t="s">
        <v>95</v>
      </c>
      <c r="C17" s="154" t="s">
        <v>73</v>
      </c>
      <c r="D17" s="142">
        <v>126</v>
      </c>
      <c r="E17" s="146"/>
      <c r="F17" s="155">
        <f t="shared" si="0"/>
        <v>0</v>
      </c>
      <c r="G17" s="130"/>
      <c r="H17" s="130">
        <f>SUM(H18:H26)</f>
        <v>0</v>
      </c>
      <c r="I17" s="130"/>
      <c r="J17" s="130">
        <f>SUM(J18:J26)</f>
        <v>0</v>
      </c>
      <c r="K17" s="130"/>
      <c r="L17" s="130">
        <f>SUM(L18:L26)</f>
        <v>0</v>
      </c>
      <c r="M17" s="127"/>
      <c r="N17" s="127">
        <f>SUM(N18:N26)</f>
        <v>0</v>
      </c>
      <c r="O17" s="127"/>
      <c r="P17" s="127">
        <f>SUM(P18:P26)</f>
        <v>1.4059999999999999</v>
      </c>
      <c r="Q17" s="127"/>
      <c r="R17" s="127"/>
      <c r="S17" s="128"/>
      <c r="T17" s="127">
        <f>SUM(T18:T26)</f>
        <v>117.53</v>
      </c>
      <c r="AD17" t="s">
        <v>72</v>
      </c>
    </row>
    <row r="18" spans="1:59" outlineLevel="1" x14ac:dyDescent="0.2">
      <c r="A18" s="152">
        <v>11</v>
      </c>
      <c r="B18" s="153" t="s">
        <v>96</v>
      </c>
      <c r="C18" s="154" t="s">
        <v>82</v>
      </c>
      <c r="D18" s="142">
        <v>38</v>
      </c>
      <c r="E18" s="145"/>
      <c r="F18" s="155">
        <f t="shared" si="0"/>
        <v>0</v>
      </c>
      <c r="G18" s="129"/>
      <c r="H18" s="129">
        <f t="shared" ref="H18:H26" si="1">ROUND(D18*G18,2)</f>
        <v>0</v>
      </c>
      <c r="I18" s="129"/>
      <c r="J18" s="129">
        <f t="shared" ref="J18:J26" si="2">ROUND(D18*I18,2)</f>
        <v>0</v>
      </c>
      <c r="K18" s="129">
        <v>21</v>
      </c>
      <c r="L18" s="129">
        <f t="shared" ref="L18:L26" si="3">F18*(1+K18/100)</f>
        <v>0</v>
      </c>
      <c r="M18" s="125">
        <v>0</v>
      </c>
      <c r="N18" s="125">
        <f t="shared" ref="N18:N26" si="4">ROUND(D18*M18,5)</f>
        <v>0</v>
      </c>
      <c r="O18" s="125">
        <v>3.6999999999999998E-2</v>
      </c>
      <c r="P18" s="125">
        <f t="shared" ref="P18:P26" si="5">ROUND(D18*O18,5)</f>
        <v>1.4059999999999999</v>
      </c>
      <c r="Q18" s="125"/>
      <c r="R18" s="125"/>
      <c r="S18" s="126">
        <v>0.19500000000000001</v>
      </c>
      <c r="T18" s="125">
        <f t="shared" ref="T18:T26" si="6">ROUND(D18*S18,2)</f>
        <v>7.41</v>
      </c>
      <c r="U18" s="120"/>
      <c r="V18" s="120"/>
      <c r="W18" s="120"/>
      <c r="X18" s="120"/>
      <c r="Y18" s="120"/>
      <c r="Z18" s="120"/>
      <c r="AA18" s="120"/>
      <c r="AB18" s="120"/>
      <c r="AC18" s="120"/>
      <c r="AD18" s="120" t="s">
        <v>74</v>
      </c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</row>
    <row r="19" spans="1:59" outlineLevel="1" x14ac:dyDescent="0.2">
      <c r="A19" s="152">
        <v>12</v>
      </c>
      <c r="B19" s="153" t="s">
        <v>89</v>
      </c>
      <c r="C19" s="154" t="s">
        <v>82</v>
      </c>
      <c r="D19" s="142">
        <v>95</v>
      </c>
      <c r="E19" s="145"/>
      <c r="F19" s="155">
        <f t="shared" si="0"/>
        <v>0</v>
      </c>
      <c r="G19" s="129"/>
      <c r="H19" s="129">
        <f t="shared" si="1"/>
        <v>0</v>
      </c>
      <c r="I19" s="129"/>
      <c r="J19" s="129">
        <f t="shared" si="2"/>
        <v>0</v>
      </c>
      <c r="K19" s="129">
        <v>21</v>
      </c>
      <c r="L19" s="129">
        <f t="shared" si="3"/>
        <v>0</v>
      </c>
      <c r="M19" s="125">
        <v>0</v>
      </c>
      <c r="N19" s="125">
        <f t="shared" si="4"/>
        <v>0</v>
      </c>
      <c r="O19" s="125">
        <v>0</v>
      </c>
      <c r="P19" s="125">
        <f t="shared" si="5"/>
        <v>0</v>
      </c>
      <c r="Q19" s="125"/>
      <c r="R19" s="125"/>
      <c r="S19" s="126">
        <v>0.94199999999999995</v>
      </c>
      <c r="T19" s="125">
        <f t="shared" si="6"/>
        <v>89.49</v>
      </c>
      <c r="U19" s="120"/>
      <c r="V19" s="120"/>
      <c r="W19" s="120"/>
      <c r="X19" s="120"/>
      <c r="Y19" s="120"/>
      <c r="Z19" s="120"/>
      <c r="AA19" s="120"/>
      <c r="AB19" s="120"/>
      <c r="AC19" s="120"/>
      <c r="AD19" s="120" t="s">
        <v>74</v>
      </c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</row>
    <row r="20" spans="1:59" outlineLevel="1" x14ac:dyDescent="0.2">
      <c r="A20" s="152">
        <v>13</v>
      </c>
      <c r="B20" s="156" t="s">
        <v>90</v>
      </c>
      <c r="C20" s="154" t="s">
        <v>82</v>
      </c>
      <c r="D20" s="142">
        <v>8</v>
      </c>
      <c r="E20" s="145"/>
      <c r="F20" s="155">
        <f t="shared" si="0"/>
        <v>0</v>
      </c>
      <c r="G20" s="129"/>
      <c r="H20" s="129">
        <f t="shared" si="1"/>
        <v>0</v>
      </c>
      <c r="I20" s="129"/>
      <c r="J20" s="129">
        <f t="shared" si="2"/>
        <v>0</v>
      </c>
      <c r="K20" s="129">
        <v>21</v>
      </c>
      <c r="L20" s="129">
        <f t="shared" si="3"/>
        <v>0</v>
      </c>
      <c r="M20" s="125">
        <v>0</v>
      </c>
      <c r="N20" s="125">
        <f t="shared" si="4"/>
        <v>0</v>
      </c>
      <c r="O20" s="125">
        <v>0</v>
      </c>
      <c r="P20" s="125">
        <f t="shared" si="5"/>
        <v>0</v>
      </c>
      <c r="Q20" s="125"/>
      <c r="R20" s="125"/>
      <c r="S20" s="126">
        <v>0.105</v>
      </c>
      <c r="T20" s="125">
        <f t="shared" si="6"/>
        <v>0.84</v>
      </c>
      <c r="U20" s="120"/>
      <c r="V20" s="120"/>
      <c r="W20" s="120"/>
      <c r="X20" s="120"/>
      <c r="Y20" s="120"/>
      <c r="Z20" s="120"/>
      <c r="AA20" s="120"/>
      <c r="AB20" s="120"/>
      <c r="AC20" s="120"/>
      <c r="AD20" s="120" t="s">
        <v>74</v>
      </c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</row>
    <row r="21" spans="1:59" outlineLevel="1" x14ac:dyDescent="0.2">
      <c r="A21" s="152">
        <v>14</v>
      </c>
      <c r="B21" s="157" t="s">
        <v>91</v>
      </c>
      <c r="C21" s="154" t="s">
        <v>98</v>
      </c>
      <c r="D21" s="142">
        <v>8</v>
      </c>
      <c r="E21" s="145"/>
      <c r="F21" s="155">
        <f t="shared" si="0"/>
        <v>0</v>
      </c>
      <c r="G21" s="129"/>
      <c r="H21" s="129">
        <f t="shared" si="1"/>
        <v>0</v>
      </c>
      <c r="I21" s="129"/>
      <c r="J21" s="129">
        <f t="shared" si="2"/>
        <v>0</v>
      </c>
      <c r="K21" s="129">
        <v>21</v>
      </c>
      <c r="L21" s="129">
        <f t="shared" si="3"/>
        <v>0</v>
      </c>
      <c r="M21" s="125">
        <v>0</v>
      </c>
      <c r="N21" s="125">
        <f t="shared" si="4"/>
        <v>0</v>
      </c>
      <c r="O21" s="125">
        <v>0</v>
      </c>
      <c r="P21" s="125">
        <f t="shared" si="5"/>
        <v>0</v>
      </c>
      <c r="Q21" s="125"/>
      <c r="R21" s="125"/>
      <c r="S21" s="126">
        <v>2.0670000000000002</v>
      </c>
      <c r="T21" s="125">
        <f t="shared" si="6"/>
        <v>16.54</v>
      </c>
      <c r="U21" s="120"/>
      <c r="V21" s="120"/>
      <c r="W21" s="120"/>
      <c r="X21" s="120"/>
      <c r="Y21" s="120"/>
      <c r="Z21" s="120"/>
      <c r="AA21" s="120"/>
      <c r="AB21" s="120"/>
      <c r="AC21" s="120"/>
      <c r="AD21" s="120" t="s">
        <v>74</v>
      </c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</row>
    <row r="22" spans="1:59" outlineLevel="1" x14ac:dyDescent="0.2">
      <c r="A22" s="152">
        <v>15</v>
      </c>
      <c r="B22" s="153" t="s">
        <v>92</v>
      </c>
      <c r="C22" s="154" t="s">
        <v>99</v>
      </c>
      <c r="D22" s="142">
        <v>1</v>
      </c>
      <c r="E22" s="145"/>
      <c r="F22" s="155">
        <f t="shared" si="0"/>
        <v>0</v>
      </c>
      <c r="G22" s="129"/>
      <c r="H22" s="129">
        <f t="shared" si="1"/>
        <v>0</v>
      </c>
      <c r="I22" s="129"/>
      <c r="J22" s="129">
        <f t="shared" si="2"/>
        <v>0</v>
      </c>
      <c r="K22" s="129">
        <v>21</v>
      </c>
      <c r="L22" s="129">
        <f t="shared" si="3"/>
        <v>0</v>
      </c>
      <c r="M22" s="125">
        <v>0</v>
      </c>
      <c r="N22" s="125">
        <f t="shared" si="4"/>
        <v>0</v>
      </c>
      <c r="O22" s="125">
        <v>0</v>
      </c>
      <c r="P22" s="125">
        <f t="shared" si="5"/>
        <v>0</v>
      </c>
      <c r="Q22" s="125"/>
      <c r="R22" s="125"/>
      <c r="S22" s="126">
        <v>2.0089999999999999</v>
      </c>
      <c r="T22" s="125">
        <f t="shared" si="6"/>
        <v>2.0099999999999998</v>
      </c>
      <c r="U22" s="120"/>
      <c r="V22" s="120"/>
      <c r="W22" s="120"/>
      <c r="X22" s="120"/>
      <c r="Y22" s="120"/>
      <c r="Z22" s="120"/>
      <c r="AA22" s="120"/>
      <c r="AB22" s="120"/>
      <c r="AC22" s="120"/>
      <c r="AD22" s="120" t="s">
        <v>74</v>
      </c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</row>
    <row r="23" spans="1:59" outlineLevel="1" x14ac:dyDescent="0.2">
      <c r="A23" s="152">
        <v>16</v>
      </c>
      <c r="B23" s="153" t="s">
        <v>93</v>
      </c>
      <c r="C23" s="154" t="s">
        <v>99</v>
      </c>
      <c r="D23" s="142">
        <v>1</v>
      </c>
      <c r="E23" s="145"/>
      <c r="F23" s="155">
        <f t="shared" si="0"/>
        <v>0</v>
      </c>
      <c r="G23" s="129"/>
      <c r="H23" s="129">
        <f t="shared" si="1"/>
        <v>0</v>
      </c>
      <c r="I23" s="129"/>
      <c r="J23" s="129">
        <f t="shared" si="2"/>
        <v>0</v>
      </c>
      <c r="K23" s="129">
        <v>21</v>
      </c>
      <c r="L23" s="129">
        <f t="shared" si="3"/>
        <v>0</v>
      </c>
      <c r="M23" s="125">
        <v>0</v>
      </c>
      <c r="N23" s="125">
        <f t="shared" si="4"/>
        <v>0</v>
      </c>
      <c r="O23" s="125">
        <v>0</v>
      </c>
      <c r="P23" s="125">
        <f t="shared" si="5"/>
        <v>0</v>
      </c>
      <c r="Q23" s="125"/>
      <c r="R23" s="125"/>
      <c r="S23" s="126">
        <v>0.49</v>
      </c>
      <c r="T23" s="125">
        <f t="shared" si="6"/>
        <v>0.49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 t="s">
        <v>74</v>
      </c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</row>
    <row r="24" spans="1:59" outlineLevel="1" x14ac:dyDescent="0.2">
      <c r="A24" s="152">
        <v>17</v>
      </c>
      <c r="B24" s="153" t="s">
        <v>104</v>
      </c>
      <c r="C24" s="154" t="s">
        <v>98</v>
      </c>
      <c r="D24" s="142">
        <v>1</v>
      </c>
      <c r="E24" s="145"/>
      <c r="F24" s="155">
        <f t="shared" si="0"/>
        <v>0</v>
      </c>
      <c r="G24" s="129"/>
      <c r="H24" s="129">
        <f t="shared" si="1"/>
        <v>0</v>
      </c>
      <c r="I24" s="129"/>
      <c r="J24" s="129">
        <f t="shared" si="2"/>
        <v>0</v>
      </c>
      <c r="K24" s="129">
        <v>21</v>
      </c>
      <c r="L24" s="129">
        <f t="shared" si="3"/>
        <v>0</v>
      </c>
      <c r="M24" s="125">
        <v>0</v>
      </c>
      <c r="N24" s="125">
        <f t="shared" si="4"/>
        <v>0</v>
      </c>
      <c r="O24" s="125">
        <v>0</v>
      </c>
      <c r="P24" s="125">
        <f t="shared" si="5"/>
        <v>0</v>
      </c>
      <c r="Q24" s="125"/>
      <c r="R24" s="125"/>
      <c r="S24" s="126">
        <v>0</v>
      </c>
      <c r="T24" s="125">
        <f t="shared" si="6"/>
        <v>0</v>
      </c>
      <c r="U24" s="120"/>
      <c r="V24" s="120"/>
      <c r="W24" s="120"/>
      <c r="X24" s="120"/>
      <c r="Y24" s="120"/>
      <c r="Z24" s="120"/>
      <c r="AA24" s="120"/>
      <c r="AB24" s="120"/>
      <c r="AC24" s="120"/>
      <c r="AD24" s="120" t="s">
        <v>74</v>
      </c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</row>
    <row r="25" spans="1:59" outlineLevel="1" x14ac:dyDescent="0.2">
      <c r="A25" s="152">
        <v>18</v>
      </c>
      <c r="B25" s="156" t="s">
        <v>94</v>
      </c>
      <c r="C25" s="154" t="s">
        <v>99</v>
      </c>
      <c r="D25" s="142">
        <v>1</v>
      </c>
      <c r="E25" s="145"/>
      <c r="F25" s="155">
        <f t="shared" si="0"/>
        <v>0</v>
      </c>
      <c r="G25" s="129"/>
      <c r="H25" s="129">
        <f t="shared" si="1"/>
        <v>0</v>
      </c>
      <c r="I25" s="129"/>
      <c r="J25" s="129">
        <f t="shared" si="2"/>
        <v>0</v>
      </c>
      <c r="K25" s="129">
        <v>21</v>
      </c>
      <c r="L25" s="129">
        <f t="shared" si="3"/>
        <v>0</v>
      </c>
      <c r="M25" s="125">
        <v>0</v>
      </c>
      <c r="N25" s="125">
        <f t="shared" si="4"/>
        <v>0</v>
      </c>
      <c r="O25" s="125">
        <v>0</v>
      </c>
      <c r="P25" s="125">
        <f t="shared" si="5"/>
        <v>0</v>
      </c>
      <c r="Q25" s="125"/>
      <c r="R25" s="125"/>
      <c r="S25" s="126">
        <v>0</v>
      </c>
      <c r="T25" s="125">
        <f t="shared" si="6"/>
        <v>0</v>
      </c>
      <c r="U25" s="120"/>
      <c r="V25" s="120"/>
      <c r="W25" s="120"/>
      <c r="X25" s="120"/>
      <c r="Y25" s="120"/>
      <c r="Z25" s="120"/>
      <c r="AA25" s="120"/>
      <c r="AB25" s="120"/>
      <c r="AC25" s="120"/>
      <c r="AD25" s="120" t="s">
        <v>74</v>
      </c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</row>
    <row r="26" spans="1:59" outlineLevel="1" x14ac:dyDescent="0.2">
      <c r="A26" s="158">
        <v>19</v>
      </c>
      <c r="B26" s="159" t="s">
        <v>97</v>
      </c>
      <c r="C26" s="160" t="s">
        <v>99</v>
      </c>
      <c r="D26" s="143">
        <v>1</v>
      </c>
      <c r="E26" s="147"/>
      <c r="F26" s="161">
        <f t="shared" si="0"/>
        <v>0</v>
      </c>
      <c r="G26" s="129"/>
      <c r="H26" s="129">
        <f t="shared" si="1"/>
        <v>0</v>
      </c>
      <c r="I26" s="129"/>
      <c r="J26" s="129">
        <f t="shared" si="2"/>
        <v>0</v>
      </c>
      <c r="K26" s="129">
        <v>21</v>
      </c>
      <c r="L26" s="129">
        <f t="shared" si="3"/>
        <v>0</v>
      </c>
      <c r="M26" s="125">
        <v>0</v>
      </c>
      <c r="N26" s="125">
        <f t="shared" si="4"/>
        <v>0</v>
      </c>
      <c r="O26" s="125">
        <v>0</v>
      </c>
      <c r="P26" s="125">
        <f t="shared" si="5"/>
        <v>0</v>
      </c>
      <c r="Q26" s="125"/>
      <c r="R26" s="125"/>
      <c r="S26" s="126">
        <v>0.752</v>
      </c>
      <c r="T26" s="125">
        <f t="shared" si="6"/>
        <v>0.75</v>
      </c>
      <c r="U26" s="120"/>
      <c r="V26" s="120"/>
      <c r="W26" s="120"/>
      <c r="X26" s="120"/>
      <c r="Y26" s="120"/>
      <c r="Z26" s="120"/>
      <c r="AA26" s="120"/>
      <c r="AB26" s="120"/>
      <c r="AC26" s="120"/>
      <c r="AD26" s="120" t="s">
        <v>74</v>
      </c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</row>
    <row r="27" spans="1:59" x14ac:dyDescent="0.2">
      <c r="A27" s="6"/>
      <c r="B27" s="138" t="s">
        <v>76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AB27">
        <v>12</v>
      </c>
      <c r="AC27">
        <v>21</v>
      </c>
    </row>
    <row r="28" spans="1:59" x14ac:dyDescent="0.2">
      <c r="A28" s="135"/>
      <c r="B28" s="139" t="s">
        <v>76</v>
      </c>
      <c r="C28" s="136"/>
      <c r="D28" s="136"/>
      <c r="E28" s="136"/>
      <c r="F28" s="137">
        <f>SUM(F8:F27)</f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AB28">
        <f>SUMIF(K7:K26,AB27,F7:F26)</f>
        <v>0</v>
      </c>
      <c r="AC28">
        <f>SUMIF(K7:K26,AC27,F7:F26)</f>
        <v>0</v>
      </c>
      <c r="AD28" t="s">
        <v>77</v>
      </c>
    </row>
    <row r="29" spans="1:59" x14ac:dyDescent="0.2">
      <c r="A29" s="6"/>
      <c r="B29" s="138" t="s">
        <v>76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59" x14ac:dyDescent="0.2">
      <c r="A30" s="6"/>
      <c r="B30" s="138" t="s">
        <v>76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59" x14ac:dyDescent="0.2">
      <c r="A31" s="214" t="s">
        <v>78</v>
      </c>
      <c r="B31" s="2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59" x14ac:dyDescent="0.2">
      <c r="A32" s="195"/>
      <c r="B32" s="196"/>
      <c r="C32" s="197"/>
      <c r="D32" s="197"/>
      <c r="E32" s="197"/>
      <c r="F32" s="19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AD32" t="s">
        <v>79</v>
      </c>
    </row>
    <row r="33" spans="1:30" x14ac:dyDescent="0.2">
      <c r="A33" s="199"/>
      <c r="B33" s="200"/>
      <c r="C33" s="201"/>
      <c r="D33" s="201"/>
      <c r="E33" s="201"/>
      <c r="F33" s="202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30" x14ac:dyDescent="0.2">
      <c r="A34" s="199"/>
      <c r="B34" s="200"/>
      <c r="C34" s="201"/>
      <c r="D34" s="201"/>
      <c r="E34" s="201"/>
      <c r="F34" s="20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30" x14ac:dyDescent="0.2">
      <c r="A35" s="199"/>
      <c r="B35" s="200"/>
      <c r="C35" s="201"/>
      <c r="D35" s="201"/>
      <c r="E35" s="201"/>
      <c r="F35" s="20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30" x14ac:dyDescent="0.2">
      <c r="A36" s="203"/>
      <c r="B36" s="204"/>
      <c r="C36" s="205"/>
      <c r="D36" s="205"/>
      <c r="E36" s="205"/>
      <c r="F36" s="20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30" x14ac:dyDescent="0.2">
      <c r="A37" s="6"/>
      <c r="B37" s="138" t="s">
        <v>76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30" x14ac:dyDescent="0.2">
      <c r="B38" s="140"/>
      <c r="AD38" t="s">
        <v>80</v>
      </c>
    </row>
  </sheetData>
  <mergeCells count="6">
    <mergeCell ref="A32:F36"/>
    <mergeCell ref="A1:F1"/>
    <mergeCell ref="B2:F2"/>
    <mergeCell ref="B3:F3"/>
    <mergeCell ref="B4:F4"/>
    <mergeCell ref="A31:B31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Bobek</dc:creator>
  <cp:lastModifiedBy>Badura Jiří</cp:lastModifiedBy>
  <cp:lastPrinted>2014-02-28T09:52:57Z</cp:lastPrinted>
  <dcterms:created xsi:type="dcterms:W3CDTF">2009-04-08T07:15:50Z</dcterms:created>
  <dcterms:modified xsi:type="dcterms:W3CDTF">2024-05-14T14:26:08Z</dcterms:modified>
</cp:coreProperties>
</file>