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bookViews>
    <workbookView xWindow="39751" yWindow="1740" windowWidth="24720" windowHeight="14235" activeTab="0"/>
  </bookViews>
  <sheets>
    <sheet name="VÝPOČET NABÍDKOVÉ CENY" sheetId="1" r:id="rId1"/>
    <sheet name="Parametry pro výpočet" sheetId="2" r:id="rId2"/>
  </sheets>
  <definedNames/>
  <calcPr calcId="162913"/>
  <pivotCaches>
    <pivotCache cacheId="0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<sst xmlns="http://schemas.openxmlformats.org/spreadsheetml/2006/main" count="158" uniqueCount="89">
  <si>
    <t>Multifunkční zařízení kategorie A</t>
  </si>
  <si>
    <t>Položka</t>
  </si>
  <si>
    <t>jednotka</t>
  </si>
  <si>
    <t>Jednotková cena bez DPH</t>
  </si>
  <si>
    <t>Pronájem zařízení</t>
  </si>
  <si>
    <t>1 měsíc</t>
  </si>
  <si>
    <t>Výtisk/kopie ČB A4</t>
  </si>
  <si>
    <t>1 stránka</t>
  </si>
  <si>
    <t>Výtisk/kopie BAR A4</t>
  </si>
  <si>
    <t>Multifunkční zařízení kategorie B</t>
  </si>
  <si>
    <t>Multifunkční zařízení kategorie C</t>
  </si>
  <si>
    <t>Interní Označení stroje</t>
  </si>
  <si>
    <t>Umístění</t>
  </si>
  <si>
    <t>Budova</t>
  </si>
  <si>
    <t>Kategorie zařízení</t>
  </si>
  <si>
    <t>Tajemnik</t>
  </si>
  <si>
    <t>A</t>
  </si>
  <si>
    <t>Kategorie A</t>
  </si>
  <si>
    <t>OM-1</t>
  </si>
  <si>
    <t>OM, 109 (pod schody)</t>
  </si>
  <si>
    <t>B</t>
  </si>
  <si>
    <t>Kategorie C</t>
  </si>
  <si>
    <t>Kategorie B</t>
  </si>
  <si>
    <t>OSZP-3</t>
  </si>
  <si>
    <t>OE-314</t>
  </si>
  <si>
    <t>C</t>
  </si>
  <si>
    <t>OS-Matrika</t>
  </si>
  <si>
    <t>OS-Obcanky</t>
  </si>
  <si>
    <t>OS, 103, přepážky CD</t>
  </si>
  <si>
    <t>OSPOD</t>
  </si>
  <si>
    <t>OS-Prestupky</t>
  </si>
  <si>
    <t>OSR</t>
  </si>
  <si>
    <t>OSO-1</t>
  </si>
  <si>
    <t>OSO, 204, 1. NP</t>
  </si>
  <si>
    <t>D</t>
  </si>
  <si>
    <t>OSO-2</t>
  </si>
  <si>
    <t>OSO, 314, 2. NP</t>
  </si>
  <si>
    <t>MPK-1</t>
  </si>
  <si>
    <t>Městská policie</t>
  </si>
  <si>
    <t>MPK</t>
  </si>
  <si>
    <t>KP-Primator</t>
  </si>
  <si>
    <t>KP, sekretariát primátora, 1. NP</t>
  </si>
  <si>
    <t>KP-Finisher</t>
  </si>
  <si>
    <t>OMS</t>
  </si>
  <si>
    <t>OIS</t>
  </si>
  <si>
    <t>OM-57</t>
  </si>
  <si>
    <t>OO-OVS</t>
  </si>
  <si>
    <t>OM-59-2</t>
  </si>
  <si>
    <t>OM-Sekretariat</t>
  </si>
  <si>
    <t>OS-Dopravka</t>
  </si>
  <si>
    <t>OS, dopravka přepážky</t>
  </si>
  <si>
    <t>MPK-2</t>
  </si>
  <si>
    <t>MPK, operační</t>
  </si>
  <si>
    <t>Celkem</t>
  </si>
  <si>
    <t>Celková nabídková cena bez DPH:</t>
  </si>
  <si>
    <t>Výpočet</t>
  </si>
  <si>
    <t>TABULKA PRO VÝPOČET NABÍDKOVÉ CENY</t>
  </si>
  <si>
    <t>koeficient*</t>
  </si>
  <si>
    <t>Předpoklad stránek A4/měs. BAR</t>
  </si>
  <si>
    <t>Předpoklad stránek A4/měs. ČB</t>
  </si>
  <si>
    <t>Celkový součet</t>
  </si>
  <si>
    <t>Kategorie</t>
  </si>
  <si>
    <t>Součet ČB</t>
  </si>
  <si>
    <t>Součet BAR</t>
  </si>
  <si>
    <t>Počet strojů</t>
  </si>
  <si>
    <t>* koeficient zohledňuje počet zařízení a předpokládaný počet vyrobených výtisků za období 4 let</t>
  </si>
  <si>
    <t>Tajemník, k. 63, 3. NP</t>
  </si>
  <si>
    <t>OM, 57, 2. NP</t>
  </si>
  <si>
    <t>OO, OVS</t>
  </si>
  <si>
    <t>OSZP-1</t>
  </si>
  <si>
    <t>OSŽP, k. 102, 3. NP</t>
  </si>
  <si>
    <t>OE, 314, 3.NP</t>
  </si>
  <si>
    <t>OE-340</t>
  </si>
  <si>
    <t>OE, 420, 3.NP</t>
  </si>
  <si>
    <t>OSPOD, 405, 4. NP</t>
  </si>
  <si>
    <t>OS, 240, 2. NP</t>
  </si>
  <si>
    <t>OSR, k. 443, 4. NP</t>
  </si>
  <si>
    <t>KP, k. 44, 1. NP</t>
  </si>
  <si>
    <t>OIS, 111, chodba, 4. NP</t>
  </si>
  <si>
    <t>OM, 69, 2. NP</t>
  </si>
  <si>
    <t>OSZP-2</t>
  </si>
  <si>
    <t>OSŽP, k. 80, 3. NP</t>
  </si>
  <si>
    <t>OM, 59/2, 2. NP</t>
  </si>
  <si>
    <t>OM, 65, 2. NP</t>
  </si>
  <si>
    <t>OR, 443, 4. NP</t>
  </si>
  <si>
    <t>OS, matrika, 2. NP</t>
  </si>
  <si>
    <t>OE-325</t>
  </si>
  <si>
    <t>OE, 325, 3 NP</t>
  </si>
  <si>
    <t>OSR-Sekretariat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</si>
</sst>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rgb="FF3F3F3F"/>
      </right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3" borderId="1" applyNumberFormat="0" applyAlignment="0" applyProtection="0"/>
    <xf numFmtId="0" fontId="0" fillId="4" borderId="3" applyNumberFormat="0" applyFont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6" fillId="0" borderId="0" xfId="0" applyFont="1"/>
    <xf numFmtId="44" fontId="4" fillId="3" borderId="1" xfId="22" applyNumberFormat="1"/>
    <xf numFmtId="0" fontId="6" fillId="0" borderId="0" xfId="0" applyFont="1" applyAlignment="1">
      <alignment horizontal="right"/>
    </xf>
    <xf numFmtId="0" fontId="0" fillId="4" borderId="3" xfId="23" applyFont="1"/>
    <xf numFmtId="44" fontId="2" fillId="2" borderId="1" xfId="20" applyNumberFormat="1" applyProtection="1">
      <protection locked="0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44" fontId="9" fillId="3" borderId="2" xfId="21" applyNumberFormat="1" applyFont="1"/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5" fillId="0" borderId="0" xfId="24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stup" xfId="20"/>
    <cellStyle name="Výstup" xfId="21"/>
    <cellStyle name="Výpočet" xfId="22"/>
    <cellStyle name="Poznámka" xfId="23"/>
    <cellStyle name="Vysvětlující text" xfId="24"/>
  </cellStyles>
  <dxfs count="2">
    <dxf>
      <alignment textRotation="0" wrapText="1" shrinkToFit="1" readingOrder="0"/>
    </dxf>
    <dxf>
      <alignment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27" refreshedBy="Jarema Jiří" refreshedVersion="6">
  <cacheSource type="worksheet">
    <worksheetSource name="Tabulka1"/>
  </cacheSource>
  <cacheFields count="6">
    <cacheField name="Interní Označení stroje">
      <sharedItems containsMixedTypes="0" count="0"/>
    </cacheField>
    <cacheField name="Umístění">
      <sharedItems containsMixedTypes="0" count="0"/>
    </cacheField>
    <cacheField name="Budova">
      <sharedItems containsMixedTypes="0" count="0"/>
    </cacheField>
    <cacheField name="Kategorie zařízení">
      <sharedItems containsMixedTypes="0" count="3">
        <s v="Kategorie A"/>
        <s v="Kategorie B"/>
        <s v="Kategorie C"/>
      </sharedItems>
    </cacheField>
    <cacheField name="Předpoklad stránek A4/měs. ČB">
      <sharedItems containsSemiMixedTypes="0" containsString="0" containsMixedTypes="0" containsNumber="1" containsInteger="1" count="0"/>
    </cacheField>
    <cacheField name="Předpoklad stránek A4/měs. BAR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">
  <r>
    <s v="Tajemnik"/>
    <s v="Tajemník, k. 63, 3. NP"/>
    <s v="A"/>
    <x v="0"/>
    <n v="1000"/>
    <n v="700"/>
  </r>
  <r>
    <s v="OM-1"/>
    <s v="OM, 109 (pod schody)"/>
    <s v="B"/>
    <x v="0"/>
    <n v="1500"/>
    <n v="1300"/>
  </r>
  <r>
    <s v="OM-57"/>
    <s v="OM, 57, 2. NP"/>
    <s v="B"/>
    <x v="0"/>
    <n v="1400"/>
    <n v="3500"/>
  </r>
  <r>
    <s v="OO-OVS"/>
    <s v="OO, OVS"/>
    <s v="B"/>
    <x v="0"/>
    <n v="700"/>
    <n v="500"/>
  </r>
  <r>
    <s v="OSZP-1"/>
    <s v="OSŽP, k. 102, 3. NP"/>
    <s v="B"/>
    <x v="0"/>
    <n v="7500"/>
    <n v="2500"/>
  </r>
  <r>
    <s v="OSZP-3"/>
    <s v="OSŽP, k. 102, 3. NP"/>
    <s v="B"/>
    <x v="1"/>
    <n v="1300"/>
    <n v="2000"/>
  </r>
  <r>
    <s v="OE-314"/>
    <s v="OE, 314, 3.NP"/>
    <s v="C"/>
    <x v="0"/>
    <n v="300"/>
    <n v="500"/>
  </r>
  <r>
    <s v="OE-340"/>
    <s v="OE, 420, 3.NP"/>
    <s v="C"/>
    <x v="0"/>
    <n v="2800"/>
    <n v="1700"/>
  </r>
  <r>
    <s v="OS-Dopravka"/>
    <s v="OS, dopravka přepážky"/>
    <s v="C"/>
    <x v="0"/>
    <n v="800"/>
    <n v="700"/>
  </r>
  <r>
    <s v="OS-Obcanky"/>
    <s v="OS, 103, přepážky CD"/>
    <s v="C"/>
    <x v="0"/>
    <n v="400"/>
    <n v="500"/>
  </r>
  <r>
    <s v="OSPOD"/>
    <s v="OSPOD, 405, 4. NP"/>
    <s v="C"/>
    <x v="0"/>
    <n v="2300"/>
    <n v="1500"/>
  </r>
  <r>
    <s v="OS-Prestupky"/>
    <s v="OS, 240, 2. NP"/>
    <s v="C"/>
    <x v="2"/>
    <n v="300"/>
    <n v="500"/>
  </r>
  <r>
    <s v="OSR"/>
    <s v="OSR, k. 443, 4. NP"/>
    <s v="C"/>
    <x v="0"/>
    <n v="3000"/>
    <n v="3000"/>
  </r>
  <r>
    <s v="OSO-1"/>
    <s v="OSO, 204, 1. NP"/>
    <s v="D"/>
    <x v="0"/>
    <n v="1000"/>
    <n v="600"/>
  </r>
  <r>
    <s v="OSO-2"/>
    <s v="OSO, 314, 2. NP"/>
    <s v="D"/>
    <x v="0"/>
    <n v="1800"/>
    <n v="1200"/>
  </r>
  <r>
    <s v="MPK-1"/>
    <s v="Městská policie"/>
    <s v="MPK"/>
    <x v="0"/>
    <n v="2000"/>
    <n v="1600"/>
  </r>
  <r>
    <s v="MPK-2"/>
    <s v="MPK, operační"/>
    <s v="MPK"/>
    <x v="2"/>
    <n v="500"/>
    <n v="500"/>
  </r>
  <r>
    <s v="KP-Finisher"/>
    <s v="KP, k. 44, 1. NP"/>
    <s v="A"/>
    <x v="1"/>
    <n v="1500"/>
    <n v="2500"/>
  </r>
  <r>
    <s v="OIS"/>
    <s v="OIS, 111, chodba, 4. NP"/>
    <s v="B"/>
    <x v="1"/>
    <n v="1500"/>
    <n v="1500"/>
  </r>
  <r>
    <s v="OMS"/>
    <s v="OM, 69, 2. NP"/>
    <s v="B"/>
    <x v="1"/>
    <n v="4000"/>
    <n v="3500"/>
  </r>
  <r>
    <s v="OSZP-2"/>
    <s v="OSŽP, k. 80, 3. NP"/>
    <s v="B"/>
    <x v="1"/>
    <n v="4700"/>
    <n v="2500"/>
  </r>
  <r>
    <s v="KP-Primator"/>
    <s v="KP, sekretariát primátora, 1. NP"/>
    <s v="A"/>
    <x v="2"/>
    <n v="500"/>
    <n v="400"/>
  </r>
  <r>
    <s v="OM-59-2"/>
    <s v="OM, 59/2, 2. NP"/>
    <s v="B"/>
    <x v="2"/>
    <n v="500"/>
    <n v="700"/>
  </r>
  <r>
    <s v="OM-Sekretariat"/>
    <s v="OM, 65, 2. NP"/>
    <s v="B"/>
    <x v="2"/>
    <n v="800"/>
    <n v="500"/>
  </r>
  <r>
    <s v="OSR-Sekretariat"/>
    <s v="OR, 443, 4. NP"/>
    <s v="C"/>
    <x v="2"/>
    <n v="700"/>
    <n v="600"/>
  </r>
  <r>
    <s v="OS-Matrika"/>
    <s v="OS, matrika, 2. NP"/>
    <s v="C"/>
    <x v="2"/>
    <n v="300"/>
    <n v="200"/>
  </r>
  <r>
    <s v="OE-325"/>
    <s v="OE, 325, 3 NP"/>
    <s v="C"/>
    <x v="2"/>
    <n v="600"/>
    <n v="400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Kontingenční tabulka1" cacheId="0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rowHeaderCaption="Kategorie" multipleFieldFilters="0" showMemberPropertyTips="1">
  <location ref="H1:K5" firstHeaderRow="0" firstDataRow="1" firstDataCol="1"/>
  <pivotFields count="6">
    <pivotField showAll="0"/>
    <pivotField showAll="0"/>
    <pivotField showAll="0"/>
    <pivotField axis="axisRow" dataField="1" showAll="0">
      <items count="4">
        <item x="0"/>
        <item x="1"/>
        <item x="2"/>
        <item t="default"/>
      </items>
    </pivotField>
    <pivotField dataField="1" showAll="0"/>
    <pivotField dataField="1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ČB" fld="4" baseField="0" baseItem="0"/>
    <dataField name="Součet BAR" fld="5" baseField="3" baseItem="0"/>
    <dataField name="Počet strojů" fld="3" subtotal="count" baseField="0" baseItem="0"/>
  </dataFields>
  <formats count="2">
    <format dxfId="1">
      <pivotArea outline="0" fieldPosition="0" collapsedLevelsAreSubtotals="1"/>
    </format>
    <format dxfId="0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1" name="Tabulka1" displayName="Tabulka1" ref="A1:F29" totalsRowCount="1">
  <autoFilter ref="A1:F28"/>
  <tableColumns count="6">
    <tableColumn id="1" name="Interní Označení stroje" totalsRowLabel="Celkem"/>
    <tableColumn id="2" name="Umístění"/>
    <tableColumn id="3" name="Budova"/>
    <tableColumn id="4" name="Kategorie zařízení" totalsRowFunction="count"/>
    <tableColumn id="5" name="Předpoklad stránek A4/měs. ČB" totalsRowFunction="sum"/>
    <tableColumn id="6" name="Předpoklad stránek A4/měs. BAR" totalsRowFunction="sum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 topLeftCell="A1">
      <selection activeCell="C9" sqref="C9"/>
    </sheetView>
  </sheetViews>
  <sheetFormatPr defaultColWidth="9.140625" defaultRowHeight="15"/>
  <cols>
    <col min="1" max="1" width="33.28125" style="0" customWidth="1"/>
    <col min="2" max="2" width="13.7109375" style="0" customWidth="1"/>
    <col min="3" max="3" width="27.7109375" style="0" customWidth="1"/>
    <col min="4" max="4" width="11.00390625" style="0" customWidth="1"/>
    <col min="5" max="5" width="24.7109375" style="0" customWidth="1"/>
    <col min="6" max="6" width="12.7109375" style="0" customWidth="1"/>
  </cols>
  <sheetData>
    <row r="1" spans="1:5" ht="26.25">
      <c r="A1" s="13" t="s">
        <v>56</v>
      </c>
      <c r="B1" s="13"/>
      <c r="C1" s="13"/>
      <c r="D1" s="13"/>
      <c r="E1" s="13"/>
    </row>
    <row r="3" spans="1:3" ht="15">
      <c r="A3" s="1" t="s">
        <v>0</v>
      </c>
      <c r="B3" s="1"/>
      <c r="C3" s="1"/>
    </row>
    <row r="4" spans="1:5" ht="15">
      <c r="A4" s="1" t="s">
        <v>1</v>
      </c>
      <c r="B4" s="1" t="s">
        <v>2</v>
      </c>
      <c r="C4" s="1" t="s">
        <v>3</v>
      </c>
      <c r="D4" s="1" t="s">
        <v>57</v>
      </c>
      <c r="E4" s="3" t="s">
        <v>55</v>
      </c>
    </row>
    <row r="5" spans="1:5" ht="15">
      <c r="A5" s="4" t="s">
        <v>4</v>
      </c>
      <c r="B5" s="4" t="s">
        <v>5</v>
      </c>
      <c r="C5" s="5"/>
      <c r="D5" s="4">
        <f>GETPIVOTDATA("Počet strojů",'Parametry pro výpočet'!$H$1,"Kategorie zařízení","Kategorie A")*12*4</f>
        <v>672</v>
      </c>
      <c r="E5" s="2">
        <f>D5*C5</f>
        <v>0</v>
      </c>
    </row>
    <row r="6" spans="1:5" ht="15">
      <c r="A6" s="4" t="s">
        <v>6</v>
      </c>
      <c r="B6" s="4" t="s">
        <v>7</v>
      </c>
      <c r="C6" s="5"/>
      <c r="D6" s="4">
        <f>GETPIVOTDATA("Součet ČB",'Parametry pro výpočet'!$H$1,"Kategorie zařízení","Kategorie A")*12*4</f>
        <v>1272000</v>
      </c>
      <c r="E6" s="2">
        <f>D6*C6</f>
        <v>0</v>
      </c>
    </row>
    <row r="7" spans="1:5" ht="15">
      <c r="A7" s="4" t="s">
        <v>8</v>
      </c>
      <c r="B7" s="4" t="s">
        <v>7</v>
      </c>
      <c r="C7" s="5"/>
      <c r="D7" s="4">
        <f>GETPIVOTDATA("Součet BAR",'Parametry pro výpočet'!$H$1,"Kategorie zařízení","Kategorie A")*12*4</f>
        <v>950400</v>
      </c>
      <c r="E7" s="2">
        <f>D7*C7</f>
        <v>0</v>
      </c>
    </row>
    <row r="9" spans="1:3" ht="15">
      <c r="A9" s="1" t="s">
        <v>9</v>
      </c>
      <c r="B9" s="1"/>
      <c r="C9" s="1"/>
    </row>
    <row r="10" spans="1:3" ht="15">
      <c r="A10" s="1" t="s">
        <v>1</v>
      </c>
      <c r="B10" s="1" t="s">
        <v>2</v>
      </c>
      <c r="C10" s="1" t="s">
        <v>3</v>
      </c>
    </row>
    <row r="11" spans="1:5" ht="15">
      <c r="A11" s="4" t="s">
        <v>4</v>
      </c>
      <c r="B11" s="4" t="s">
        <v>5</v>
      </c>
      <c r="C11" s="5"/>
      <c r="D11" s="4">
        <f>GETPIVOTDATA("Počet strojů",'Parametry pro výpočet'!$H$1,"Kategorie zařízení","Kategorie B")*12*4</f>
        <v>240</v>
      </c>
      <c r="E11" s="2">
        <f>D11*C11</f>
        <v>0</v>
      </c>
    </row>
    <row r="12" spans="1:5" ht="15">
      <c r="A12" s="4" t="s">
        <v>6</v>
      </c>
      <c r="B12" s="4" t="s">
        <v>7</v>
      </c>
      <c r="C12" s="5"/>
      <c r="D12" s="4">
        <f>GETPIVOTDATA("Součet ČB",'Parametry pro výpočet'!$H$1,"Kategorie zařízení","Kategorie B")*12*4</f>
        <v>624000</v>
      </c>
      <c r="E12" s="2">
        <f>D12*C12</f>
        <v>0</v>
      </c>
    </row>
    <row r="13" spans="1:5" ht="15">
      <c r="A13" s="4" t="s">
        <v>8</v>
      </c>
      <c r="B13" s="4" t="s">
        <v>7</v>
      </c>
      <c r="C13" s="5"/>
      <c r="D13" s="4">
        <f>GETPIVOTDATA("Součet BAR",'Parametry pro výpočet'!$H$1,"Kategorie zařízení","Kategorie B")*12*4</f>
        <v>576000</v>
      </c>
      <c r="E13" s="2">
        <f>D13*C13</f>
        <v>0</v>
      </c>
    </row>
    <row r="15" spans="1:3" ht="15">
      <c r="A15" s="1" t="s">
        <v>10</v>
      </c>
      <c r="B15" s="1"/>
      <c r="C15" s="1"/>
    </row>
    <row r="16" spans="1:3" ht="15">
      <c r="A16" s="1" t="s">
        <v>1</v>
      </c>
      <c r="B16" s="1" t="s">
        <v>2</v>
      </c>
      <c r="C16" s="1" t="s">
        <v>3</v>
      </c>
    </row>
    <row r="17" spans="1:5" ht="15">
      <c r="A17" s="4" t="s">
        <v>4</v>
      </c>
      <c r="B17" s="4" t="s">
        <v>5</v>
      </c>
      <c r="C17" s="5"/>
      <c r="D17" s="4">
        <f>GETPIVOTDATA("Počet strojů",'Parametry pro výpočet'!$H$1,"Kategorie zařízení","Kategorie C")*12*4</f>
        <v>384</v>
      </c>
      <c r="E17" s="2">
        <f>D17*C17</f>
        <v>0</v>
      </c>
    </row>
    <row r="18" spans="1:5" ht="15">
      <c r="A18" s="4" t="s">
        <v>6</v>
      </c>
      <c r="B18" s="4" t="s">
        <v>7</v>
      </c>
      <c r="C18" s="5"/>
      <c r="D18" s="4">
        <f>GETPIVOTDATA("Součet ČB",'Parametry pro výpočet'!$H$1,"Kategorie zařízení","Kategorie C")*12*4</f>
        <v>201600</v>
      </c>
      <c r="E18" s="2">
        <f>D18*C18</f>
        <v>0</v>
      </c>
    </row>
    <row r="19" spans="1:5" ht="15">
      <c r="A19" s="4" t="s">
        <v>8</v>
      </c>
      <c r="B19" s="4" t="s">
        <v>7</v>
      </c>
      <c r="C19" s="5"/>
      <c r="D19" s="4">
        <f>GETPIVOTDATA("Součet BAR",'Parametry pro výpočet'!$H$1,"Kategorie zařízení","Kategorie C")*12*4</f>
        <v>182400</v>
      </c>
      <c r="E19" s="2">
        <f>D19*C19</f>
        <v>0</v>
      </c>
    </row>
    <row r="20" spans="1:5" ht="23.25">
      <c r="A20" s="11" t="s">
        <v>54</v>
      </c>
      <c r="B20" s="11"/>
      <c r="C20" s="11"/>
      <c r="D20" s="12"/>
      <c r="E20" s="10">
        <f>SUM(E5:E19)</f>
        <v>0</v>
      </c>
    </row>
    <row r="22" spans="1:5" ht="15">
      <c r="A22" s="14" t="s">
        <v>65</v>
      </c>
      <c r="B22" s="14"/>
      <c r="C22" s="14"/>
      <c r="D22" s="14"/>
      <c r="E22" s="14"/>
    </row>
  </sheetData>
  <sheetProtection algorithmName="SHA-512" hashValue="WiYjAJnPfWQvriOfMNQ7ZbA87ai8WoY9JHpWpqoTILZag3GMOqUjSAZFfGq46sr7ZyPWNLFOu4rsU8gykz5W6g==" saltValue="bMSR1FEG3i74LmonkkpoTg==" spinCount="100000" sheet="1" objects="1" scenarios="1"/>
  <protectedRanges>
    <protectedRange sqref="C5:C7 C11:C13 C17:C19" name="Oblast1"/>
  </protectedRanges>
  <mergeCells count="3">
    <mergeCell ref="A20:D20"/>
    <mergeCell ref="A1:E1"/>
    <mergeCell ref="A22:E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 topLeftCell="A1">
      <selection activeCell="H1" sqref="H1"/>
    </sheetView>
  </sheetViews>
  <sheetFormatPr defaultColWidth="9.140625" defaultRowHeight="15"/>
  <cols>
    <col min="1" max="1" width="23.00390625" style="0" customWidth="1"/>
    <col min="2" max="2" width="26.8515625" style="0" bestFit="1" customWidth="1"/>
    <col min="3" max="3" width="9.7109375" style="0" customWidth="1"/>
    <col min="4" max="4" width="18.7109375" style="0" customWidth="1"/>
    <col min="5" max="5" width="28.140625" style="0" customWidth="1"/>
    <col min="6" max="6" width="32.421875" style="0" customWidth="1"/>
    <col min="8" max="8" width="14.421875" style="0" bestFit="1" customWidth="1"/>
    <col min="9" max="10" width="7.00390625" style="8" customWidth="1"/>
    <col min="11" max="11" width="11.57421875" style="0" bestFit="1" customWidth="1"/>
    <col min="12" max="12" width="38.7109375" style="0" customWidth="1"/>
    <col min="13" max="13" width="9.57421875" style="0" customWidth="1"/>
    <col min="14" max="14" width="12.140625" style="0" customWidth="1"/>
    <col min="15" max="15" width="9.57421875" style="0" customWidth="1"/>
    <col min="16" max="16" width="12.140625" style="0" customWidth="1"/>
    <col min="17" max="17" width="9.57421875" style="0" customWidth="1"/>
    <col min="18" max="18" width="12.140625" style="0" customWidth="1"/>
    <col min="19" max="19" width="9.57421875" style="0" customWidth="1"/>
    <col min="20" max="20" width="12.140625" style="0" customWidth="1"/>
    <col min="21" max="21" width="9.57421875" style="0" customWidth="1"/>
    <col min="22" max="22" width="12.140625" style="0" customWidth="1"/>
    <col min="23" max="23" width="9.57421875" style="0" customWidth="1"/>
    <col min="24" max="24" width="12.140625" style="0" customWidth="1"/>
    <col min="25" max="25" width="9.57421875" style="0" customWidth="1"/>
    <col min="26" max="26" width="12.140625" style="0" customWidth="1"/>
    <col min="27" max="27" width="9.57421875" style="0" customWidth="1"/>
    <col min="28" max="28" width="12.140625" style="0" customWidth="1"/>
    <col min="29" max="29" width="9.57421875" style="0" bestFit="1" customWidth="1"/>
    <col min="30" max="30" width="12.140625" style="0" bestFit="1" customWidth="1"/>
    <col min="31" max="31" width="9.57421875" style="0" bestFit="1" customWidth="1"/>
    <col min="32" max="32" width="12.140625" style="0" bestFit="1" customWidth="1"/>
    <col min="33" max="33" width="9.57421875" style="0" bestFit="1" customWidth="1"/>
    <col min="34" max="34" width="12.140625" style="0" bestFit="1" customWidth="1"/>
    <col min="35" max="35" width="9.57421875" style="0" bestFit="1" customWidth="1"/>
    <col min="36" max="36" width="12.140625" style="0" bestFit="1" customWidth="1"/>
    <col min="37" max="37" width="9.57421875" style="0" bestFit="1" customWidth="1"/>
    <col min="38" max="38" width="12.140625" style="0" bestFit="1" customWidth="1"/>
    <col min="39" max="39" width="9.57421875" style="0" bestFit="1" customWidth="1"/>
    <col min="40" max="40" width="12.140625" style="0" bestFit="1" customWidth="1"/>
    <col min="41" max="41" width="9.57421875" style="0" bestFit="1" customWidth="1"/>
    <col min="42" max="42" width="12.140625" style="0" bestFit="1" customWidth="1"/>
    <col min="43" max="43" width="9.57421875" style="0" bestFit="1" customWidth="1"/>
    <col min="44" max="44" width="12.140625" style="0" bestFit="1" customWidth="1"/>
    <col min="45" max="45" width="9.57421875" style="0" bestFit="1" customWidth="1"/>
    <col min="46" max="46" width="12.140625" style="0" bestFit="1" customWidth="1"/>
    <col min="47" max="47" width="14.421875" style="0" bestFit="1" customWidth="1"/>
  </cols>
  <sheetData>
    <row r="1" spans="1:11" ht="30">
      <c r="A1" t="s">
        <v>11</v>
      </c>
      <c r="B1" t="s">
        <v>12</v>
      </c>
      <c r="C1" t="s">
        <v>13</v>
      </c>
      <c r="D1" t="s">
        <v>14</v>
      </c>
      <c r="E1" t="s">
        <v>59</v>
      </c>
      <c r="F1" t="s">
        <v>58</v>
      </c>
      <c r="H1" s="6" t="s">
        <v>61</v>
      </c>
      <c r="I1" s="8" t="s">
        <v>62</v>
      </c>
      <c r="J1" s="8" t="s">
        <v>63</v>
      </c>
      <c r="K1" t="s">
        <v>64</v>
      </c>
    </row>
    <row r="2" spans="1:11" ht="15">
      <c r="A2" t="s">
        <v>15</v>
      </c>
      <c r="B2" t="s">
        <v>66</v>
      </c>
      <c r="C2" t="s">
        <v>16</v>
      </c>
      <c r="D2" t="s">
        <v>17</v>
      </c>
      <c r="E2">
        <v>1000</v>
      </c>
      <c r="F2">
        <v>700</v>
      </c>
      <c r="H2" s="7" t="s">
        <v>17</v>
      </c>
      <c r="I2" s="9">
        <v>26500</v>
      </c>
      <c r="J2" s="9">
        <v>19800</v>
      </c>
      <c r="K2" s="9">
        <v>14</v>
      </c>
    </row>
    <row r="3" spans="1:11" ht="15">
      <c r="A3" t="s">
        <v>18</v>
      </c>
      <c r="B3" t="s">
        <v>19</v>
      </c>
      <c r="C3" t="s">
        <v>20</v>
      </c>
      <c r="D3" t="s">
        <v>17</v>
      </c>
      <c r="E3">
        <v>1500</v>
      </c>
      <c r="F3">
        <v>1300</v>
      </c>
      <c r="H3" s="7" t="s">
        <v>22</v>
      </c>
      <c r="I3" s="9">
        <v>13000</v>
      </c>
      <c r="J3" s="9">
        <v>12000</v>
      </c>
      <c r="K3" s="9">
        <v>5</v>
      </c>
    </row>
    <row r="4" spans="1:11" ht="15">
      <c r="A4" t="s">
        <v>45</v>
      </c>
      <c r="B4" t="s">
        <v>67</v>
      </c>
      <c r="C4" t="s">
        <v>20</v>
      </c>
      <c r="D4" t="s">
        <v>17</v>
      </c>
      <c r="E4">
        <v>1400</v>
      </c>
      <c r="F4">
        <v>3500</v>
      </c>
      <c r="H4" s="7" t="s">
        <v>21</v>
      </c>
      <c r="I4" s="9">
        <v>4200</v>
      </c>
      <c r="J4" s="9">
        <v>3800</v>
      </c>
      <c r="K4" s="9">
        <v>8</v>
      </c>
    </row>
    <row r="5" spans="1:11" ht="15">
      <c r="A5" t="s">
        <v>46</v>
      </c>
      <c r="B5" t="s">
        <v>68</v>
      </c>
      <c r="C5" t="s">
        <v>20</v>
      </c>
      <c r="D5" t="s">
        <v>17</v>
      </c>
      <c r="E5">
        <v>700</v>
      </c>
      <c r="F5">
        <v>500</v>
      </c>
      <c r="H5" s="7" t="s">
        <v>60</v>
      </c>
      <c r="I5" s="9">
        <v>43700</v>
      </c>
      <c r="J5" s="9">
        <v>35600</v>
      </c>
      <c r="K5" s="9">
        <v>27</v>
      </c>
    </row>
    <row r="6" spans="1:6" ht="15">
      <c r="A6" t="s">
        <v>69</v>
      </c>
      <c r="B6" t="s">
        <v>70</v>
      </c>
      <c r="C6" t="s">
        <v>20</v>
      </c>
      <c r="D6" t="s">
        <v>17</v>
      </c>
      <c r="E6">
        <v>7500</v>
      </c>
      <c r="F6">
        <v>2500</v>
      </c>
    </row>
    <row r="7" spans="1:6" ht="15">
      <c r="A7" t="s">
        <v>23</v>
      </c>
      <c r="B7" t="s">
        <v>70</v>
      </c>
      <c r="C7" t="s">
        <v>20</v>
      </c>
      <c r="D7" t="s">
        <v>22</v>
      </c>
      <c r="E7">
        <v>1300</v>
      </c>
      <c r="F7">
        <v>2000</v>
      </c>
    </row>
    <row r="8" spans="1:6" ht="15">
      <c r="A8" t="s">
        <v>24</v>
      </c>
      <c r="B8" t="s">
        <v>71</v>
      </c>
      <c r="C8" t="s">
        <v>25</v>
      </c>
      <c r="D8" t="s">
        <v>17</v>
      </c>
      <c r="E8">
        <v>300</v>
      </c>
      <c r="F8">
        <v>500</v>
      </c>
    </row>
    <row r="9" spans="1:6" ht="15">
      <c r="A9" t="s">
        <v>72</v>
      </c>
      <c r="B9" t="s">
        <v>73</v>
      </c>
      <c r="C9" t="s">
        <v>25</v>
      </c>
      <c r="D9" t="s">
        <v>17</v>
      </c>
      <c r="E9">
        <v>2800</v>
      </c>
      <c r="F9">
        <v>1700</v>
      </c>
    </row>
    <row r="10" spans="1:6" ht="15">
      <c r="A10" t="s">
        <v>49</v>
      </c>
      <c r="B10" t="s">
        <v>50</v>
      </c>
      <c r="C10" t="s">
        <v>25</v>
      </c>
      <c r="D10" t="s">
        <v>17</v>
      </c>
      <c r="E10">
        <v>800</v>
      </c>
      <c r="F10">
        <v>700</v>
      </c>
    </row>
    <row r="11" spans="1:6" ht="15">
      <c r="A11" t="s">
        <v>27</v>
      </c>
      <c r="B11" t="s">
        <v>28</v>
      </c>
      <c r="C11" t="s">
        <v>25</v>
      </c>
      <c r="D11" t="s">
        <v>17</v>
      </c>
      <c r="E11">
        <v>400</v>
      </c>
      <c r="F11">
        <v>500</v>
      </c>
    </row>
    <row r="12" spans="1:6" ht="15">
      <c r="A12" t="s">
        <v>29</v>
      </c>
      <c r="B12" t="s">
        <v>74</v>
      </c>
      <c r="C12" t="s">
        <v>25</v>
      </c>
      <c r="D12" t="s">
        <v>17</v>
      </c>
      <c r="E12">
        <v>2300</v>
      </c>
      <c r="F12">
        <v>1500</v>
      </c>
    </row>
    <row r="13" spans="1:6" ht="15">
      <c r="A13" t="s">
        <v>30</v>
      </c>
      <c r="B13" t="s">
        <v>75</v>
      </c>
      <c r="C13" t="s">
        <v>25</v>
      </c>
      <c r="D13" t="s">
        <v>21</v>
      </c>
      <c r="E13">
        <v>300</v>
      </c>
      <c r="F13">
        <v>500</v>
      </c>
    </row>
    <row r="14" spans="1:6" ht="15">
      <c r="A14" t="s">
        <v>31</v>
      </c>
      <c r="B14" t="s">
        <v>76</v>
      </c>
      <c r="C14" t="s">
        <v>25</v>
      </c>
      <c r="D14" t="s">
        <v>17</v>
      </c>
      <c r="E14">
        <v>3000</v>
      </c>
      <c r="F14">
        <v>3000</v>
      </c>
    </row>
    <row r="15" spans="1:6" ht="15">
      <c r="A15" t="s">
        <v>32</v>
      </c>
      <c r="B15" t="s">
        <v>33</v>
      </c>
      <c r="C15" t="s">
        <v>34</v>
      </c>
      <c r="D15" t="s">
        <v>17</v>
      </c>
      <c r="E15">
        <v>1000</v>
      </c>
      <c r="F15">
        <v>600</v>
      </c>
    </row>
    <row r="16" spans="1:6" ht="15">
      <c r="A16" t="s">
        <v>35</v>
      </c>
      <c r="B16" t="s">
        <v>36</v>
      </c>
      <c r="C16" t="s">
        <v>34</v>
      </c>
      <c r="D16" t="s">
        <v>17</v>
      </c>
      <c r="E16">
        <v>1800</v>
      </c>
      <c r="F16">
        <v>1200</v>
      </c>
    </row>
    <row r="17" spans="1:6" ht="15">
      <c r="A17" t="s">
        <v>37</v>
      </c>
      <c r="B17" t="s">
        <v>38</v>
      </c>
      <c r="C17" t="s">
        <v>39</v>
      </c>
      <c r="D17" t="s">
        <v>17</v>
      </c>
      <c r="E17">
        <v>2000</v>
      </c>
      <c r="F17">
        <v>1600</v>
      </c>
    </row>
    <row r="18" spans="1:6" ht="15">
      <c r="A18" t="s">
        <v>51</v>
      </c>
      <c r="B18" t="s">
        <v>52</v>
      </c>
      <c r="C18" t="s">
        <v>39</v>
      </c>
      <c r="D18" t="s">
        <v>21</v>
      </c>
      <c r="E18">
        <v>500</v>
      </c>
      <c r="F18">
        <v>500</v>
      </c>
    </row>
    <row r="19" spans="1:6" ht="15">
      <c r="A19" t="s">
        <v>42</v>
      </c>
      <c r="B19" t="s">
        <v>77</v>
      </c>
      <c r="C19" t="s">
        <v>16</v>
      </c>
      <c r="D19" t="s">
        <v>22</v>
      </c>
      <c r="E19">
        <v>1500</v>
      </c>
      <c r="F19">
        <v>2500</v>
      </c>
    </row>
    <row r="20" spans="1:6" ht="15">
      <c r="A20" t="s">
        <v>44</v>
      </c>
      <c r="B20" t="s">
        <v>78</v>
      </c>
      <c r="C20" t="s">
        <v>20</v>
      </c>
      <c r="D20" t="s">
        <v>22</v>
      </c>
      <c r="E20">
        <v>1500</v>
      </c>
      <c r="F20">
        <v>1500</v>
      </c>
    </row>
    <row r="21" spans="1:6" ht="15">
      <c r="A21" t="s">
        <v>43</v>
      </c>
      <c r="B21" t="s">
        <v>79</v>
      </c>
      <c r="C21" t="s">
        <v>20</v>
      </c>
      <c r="D21" t="s">
        <v>22</v>
      </c>
      <c r="E21">
        <v>4000</v>
      </c>
      <c r="F21">
        <v>3500</v>
      </c>
    </row>
    <row r="22" spans="1:6" ht="15">
      <c r="A22" t="s">
        <v>80</v>
      </c>
      <c r="B22" t="s">
        <v>81</v>
      </c>
      <c r="C22" t="s">
        <v>20</v>
      </c>
      <c r="D22" t="s">
        <v>22</v>
      </c>
      <c r="E22">
        <v>4700</v>
      </c>
      <c r="F22">
        <v>2500</v>
      </c>
    </row>
    <row r="23" spans="1:6" ht="15">
      <c r="A23" t="s">
        <v>40</v>
      </c>
      <c r="B23" t="s">
        <v>41</v>
      </c>
      <c r="C23" t="s">
        <v>16</v>
      </c>
      <c r="D23" t="s">
        <v>21</v>
      </c>
      <c r="E23">
        <v>500</v>
      </c>
      <c r="F23">
        <v>400</v>
      </c>
    </row>
    <row r="24" spans="1:6" ht="15">
      <c r="A24" t="s">
        <v>47</v>
      </c>
      <c r="B24" t="s">
        <v>82</v>
      </c>
      <c r="C24" t="s">
        <v>20</v>
      </c>
      <c r="D24" t="s">
        <v>21</v>
      </c>
      <c r="E24">
        <v>500</v>
      </c>
      <c r="F24">
        <v>700</v>
      </c>
    </row>
    <row r="25" spans="1:6" ht="15">
      <c r="A25" t="s">
        <v>48</v>
      </c>
      <c r="B25" t="s">
        <v>83</v>
      </c>
      <c r="C25" t="s">
        <v>20</v>
      </c>
      <c r="D25" t="s">
        <v>21</v>
      </c>
      <c r="E25">
        <v>800</v>
      </c>
      <c r="F25">
        <v>500</v>
      </c>
    </row>
    <row r="26" spans="1:6" ht="15">
      <c r="A26" t="s">
        <v>88</v>
      </c>
      <c r="B26" t="s">
        <v>84</v>
      </c>
      <c r="C26" t="s">
        <v>25</v>
      </c>
      <c r="D26" t="s">
        <v>21</v>
      </c>
      <c r="E26">
        <v>700</v>
      </c>
      <c r="F26">
        <v>600</v>
      </c>
    </row>
    <row r="27" spans="1:6" ht="15">
      <c r="A27" t="s">
        <v>26</v>
      </c>
      <c r="B27" t="s">
        <v>85</v>
      </c>
      <c r="C27" t="s">
        <v>25</v>
      </c>
      <c r="D27" t="s">
        <v>21</v>
      </c>
      <c r="E27">
        <v>300</v>
      </c>
      <c r="F27">
        <v>200</v>
      </c>
    </row>
    <row r="28" spans="1:6" ht="15">
      <c r="A28" t="s">
        <v>86</v>
      </c>
      <c r="B28" t="s">
        <v>87</v>
      </c>
      <c r="C28" t="s">
        <v>25</v>
      </c>
      <c r="D28" t="s">
        <v>21</v>
      </c>
      <c r="E28">
        <v>600</v>
      </c>
      <c r="F28">
        <v>400</v>
      </c>
    </row>
    <row r="29" spans="1:6" ht="15">
      <c r="A29" t="s">
        <v>53</v>
      </c>
      <c r="D29">
        <f>SUBTOTAL(103,[Kategorie zařízení])</f>
        <v>27</v>
      </c>
      <c r="E29">
        <f>SUBTOTAL(109,[Předpoklad stránek A4/měs. ČB])</f>
        <v>43700</v>
      </c>
      <c r="F29">
        <f>SUBTOTAL(109,[Předpoklad stránek A4/měs. BAR])</f>
        <v>35600</v>
      </c>
    </row>
  </sheetData>
  <sheetProtection algorithmName="SHA-512" hashValue="t8a7yy13ymqWqHcEbVWVr0+RJSNP3iCVwV8TaL9h507udf4iAbMThpIOgejmFD0tUaqweTKkXm0DrycJuHeAyA==" saltValue="AdcE2PRzFRbVm+uj6O92Kw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Jarema Jiří</dc:creator>
  <cp:keywords/>
  <dc:description/>
  <cp:lastModifiedBy>Bednaříková Petra</cp:lastModifiedBy>
  <dcterms:created xsi:type="dcterms:W3CDTF">2020-05-05T12:49:23Z</dcterms:created>
  <dcterms:modified xsi:type="dcterms:W3CDTF">2024-05-09T10:32:40Z</dcterms:modified>
  <cp:category/>
  <cp:version/>
  <cp:contentType/>
  <cp:contentStatus/>
</cp:coreProperties>
</file>