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Rebro\DOKUMENTY 2024\Veřejné osvětlení\Oprava VO na tř. 17. listopadu (Prior - Slezská Univerzita)\"/>
    </mc:Choice>
  </mc:AlternateContent>
  <bookViews>
    <workbookView xWindow="0" yWindow="0" windowWidth="28800" windowHeight="12300"/>
  </bookViews>
  <sheets>
    <sheet name="Rekapitulace stavby" sheetId="1" r:id="rId1"/>
    <sheet name="01 - Tř. 17. listopadu - ..." sheetId="2" r:id="rId2"/>
    <sheet name="02 - Vedlejší rozpočtové ..." sheetId="3" r:id="rId3"/>
    <sheet name="Pokyny pro vyplnění" sheetId="4" r:id="rId4"/>
  </sheets>
  <definedNames>
    <definedName name="_xlnm._FilterDatabase" localSheetId="1" hidden="1">'01 - Tř. 17. listopadu - ...'!$C$89:$K$398</definedName>
    <definedName name="_xlnm._FilterDatabase" localSheetId="2" hidden="1">'02 - Vedlejší rozpočtové ...'!$C$79:$K$97</definedName>
    <definedName name="_xlnm.Print_Titles" localSheetId="1">'01 - Tř. 17. listopadu - ...'!$89:$89</definedName>
    <definedName name="_xlnm.Print_Titles" localSheetId="2">'02 - Vedlejší rozpočtové ...'!$79:$79</definedName>
    <definedName name="_xlnm.Print_Titles" localSheetId="0">'Rekapitulace stavby'!$52:$52</definedName>
    <definedName name="_xlnm.Print_Area" localSheetId="1">'01 - Tř. 17. listopadu - ...'!$C$4:$J$39,'01 - Tř. 17. listopadu - ...'!$C$45:$J$71,'01 - Tř. 17. listopadu - ...'!$C$77:$K$398</definedName>
    <definedName name="_xlnm.Print_Area" localSheetId="2">'02 - Vedlejší rozpočtové ...'!$C$4:$J$39,'02 - Vedlejší rozpočtové ...'!$C$45:$J$61,'02 - Vedlejší rozpočtové ...'!$C$67:$K$97</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7" i="1" l="1"/>
  <c r="J163" i="2"/>
  <c r="BK163" i="2"/>
  <c r="J276" i="2" l="1"/>
  <c r="J274" i="2"/>
  <c r="J262" i="2"/>
  <c r="J259" i="2"/>
  <c r="J134" i="2"/>
  <c r="J133" i="2"/>
  <c r="J132" i="2"/>
  <c r="J131" i="2"/>
  <c r="J130" i="2"/>
  <c r="J129" i="2"/>
  <c r="J128" i="2"/>
  <c r="J127" i="2"/>
  <c r="J124" i="2" l="1"/>
  <c r="J126" i="2"/>
  <c r="J97" i="2"/>
  <c r="BE97" i="2" s="1"/>
  <c r="P97" i="2"/>
  <c r="R97" i="2"/>
  <c r="T97" i="2"/>
  <c r="BF97" i="2"/>
  <c r="BG97" i="2"/>
  <c r="BH97" i="2"/>
  <c r="BI97" i="2"/>
  <c r="BK97" i="2"/>
  <c r="J100" i="2"/>
  <c r="BE100" i="2" s="1"/>
  <c r="P100" i="2"/>
  <c r="R100" i="2"/>
  <c r="T100" i="2"/>
  <c r="BF100" i="2"/>
  <c r="BG100" i="2"/>
  <c r="BH100" i="2"/>
  <c r="BI100" i="2"/>
  <c r="BK100" i="2"/>
  <c r="J104" i="2"/>
  <c r="BE104" i="2" s="1"/>
  <c r="P104" i="2"/>
  <c r="P103" i="2" s="1"/>
  <c r="R104" i="2"/>
  <c r="R103" i="2" s="1"/>
  <c r="T104" i="2"/>
  <c r="T103" i="2" s="1"/>
  <c r="BF104" i="2"/>
  <c r="BG104" i="2"/>
  <c r="BH104" i="2"/>
  <c r="BI104" i="2"/>
  <c r="BK104" i="2"/>
  <c r="BK103" i="2" s="1"/>
  <c r="J103" i="2" s="1"/>
  <c r="J37" i="3"/>
  <c r="J36" i="3"/>
  <c r="AY56" i="1" s="1"/>
  <c r="J35" i="3"/>
  <c r="AX56" i="1"/>
  <c r="BI96" i="3"/>
  <c r="BH96" i="3"/>
  <c r="BG96" i="3"/>
  <c r="BF96" i="3"/>
  <c r="T96" i="3"/>
  <c r="R96" i="3"/>
  <c r="P96"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R88" i="3"/>
  <c r="P88" i="3"/>
  <c r="BI86" i="3"/>
  <c r="BH86" i="3"/>
  <c r="BG86" i="3"/>
  <c r="BF86" i="3"/>
  <c r="T86" i="3"/>
  <c r="R86" i="3"/>
  <c r="P86" i="3"/>
  <c r="BI84" i="3"/>
  <c r="BH84" i="3"/>
  <c r="BG84" i="3"/>
  <c r="BF84" i="3"/>
  <c r="T84" i="3"/>
  <c r="R84" i="3"/>
  <c r="P84" i="3"/>
  <c r="BI82" i="3"/>
  <c r="BH82" i="3"/>
  <c r="BG82" i="3"/>
  <c r="BF82" i="3"/>
  <c r="T82" i="3"/>
  <c r="R82" i="3"/>
  <c r="P82" i="3"/>
  <c r="J77" i="3"/>
  <c r="J76" i="3"/>
  <c r="F76" i="3"/>
  <c r="F74" i="3"/>
  <c r="E72" i="3"/>
  <c r="J55" i="3"/>
  <c r="J54" i="3"/>
  <c r="F54" i="3"/>
  <c r="F52" i="3"/>
  <c r="E50" i="3"/>
  <c r="J18" i="3"/>
  <c r="F55" i="3"/>
  <c r="J17" i="3"/>
  <c r="J12" i="3"/>
  <c r="J74" i="3" s="1"/>
  <c r="E7" i="3"/>
  <c r="E70" i="3" s="1"/>
  <c r="J37" i="2"/>
  <c r="J36" i="2"/>
  <c r="AY55" i="1" s="1"/>
  <c r="J35" i="2"/>
  <c r="AX55" i="1" s="1"/>
  <c r="BI397" i="2"/>
  <c r="BH397" i="2"/>
  <c r="BG397" i="2"/>
  <c r="BF397" i="2"/>
  <c r="T397" i="2"/>
  <c r="R397" i="2"/>
  <c r="P397" i="2"/>
  <c r="BI395" i="2"/>
  <c r="BH395" i="2"/>
  <c r="BG395" i="2"/>
  <c r="BF395" i="2"/>
  <c r="T395" i="2"/>
  <c r="R395" i="2"/>
  <c r="P395" i="2"/>
  <c r="BI393" i="2"/>
  <c r="BH393" i="2"/>
  <c r="BG393" i="2"/>
  <c r="BF393" i="2"/>
  <c r="T393" i="2"/>
  <c r="R393" i="2"/>
  <c r="P393" i="2"/>
  <c r="BI391" i="2"/>
  <c r="BH391" i="2"/>
  <c r="BG391" i="2"/>
  <c r="BF391" i="2"/>
  <c r="T391" i="2"/>
  <c r="R391" i="2"/>
  <c r="P391" i="2"/>
  <c r="BI386" i="2"/>
  <c r="BH386" i="2"/>
  <c r="BG386" i="2"/>
  <c r="BF386" i="2"/>
  <c r="T386" i="2"/>
  <c r="R386" i="2"/>
  <c r="P386" i="2"/>
  <c r="BI383" i="2"/>
  <c r="BH383" i="2"/>
  <c r="BG383" i="2"/>
  <c r="BF383" i="2"/>
  <c r="T383" i="2"/>
  <c r="R383" i="2"/>
  <c r="P383" i="2"/>
  <c r="BI380" i="2"/>
  <c r="BH380" i="2"/>
  <c r="BG380" i="2"/>
  <c r="BF380" i="2"/>
  <c r="T380" i="2"/>
  <c r="R380" i="2"/>
  <c r="P380" i="2"/>
  <c r="BI377" i="2"/>
  <c r="BH377" i="2"/>
  <c r="BG377" i="2"/>
  <c r="BF377" i="2"/>
  <c r="T377" i="2"/>
  <c r="R377" i="2"/>
  <c r="P377" i="2"/>
  <c r="BI373" i="2"/>
  <c r="BH373" i="2"/>
  <c r="BG373" i="2"/>
  <c r="BF373" i="2"/>
  <c r="T373" i="2"/>
  <c r="R373" i="2"/>
  <c r="P373" i="2"/>
  <c r="BI370" i="2"/>
  <c r="BH370" i="2"/>
  <c r="BG370" i="2"/>
  <c r="BF370" i="2"/>
  <c r="T370" i="2"/>
  <c r="R370" i="2"/>
  <c r="P370" i="2"/>
  <c r="BI367" i="2"/>
  <c r="BH367" i="2"/>
  <c r="BG367" i="2"/>
  <c r="BF367" i="2"/>
  <c r="T367" i="2"/>
  <c r="R367" i="2"/>
  <c r="P367" i="2"/>
  <c r="BI364" i="2"/>
  <c r="BH364" i="2"/>
  <c r="BG364" i="2"/>
  <c r="BF364" i="2"/>
  <c r="T364" i="2"/>
  <c r="R364" i="2"/>
  <c r="P364" i="2"/>
  <c r="BI361" i="2"/>
  <c r="BH361" i="2"/>
  <c r="BG361" i="2"/>
  <c r="BF361" i="2"/>
  <c r="T361" i="2"/>
  <c r="R361" i="2"/>
  <c r="P361" i="2"/>
  <c r="BI358" i="2"/>
  <c r="BH358" i="2"/>
  <c r="BG358" i="2"/>
  <c r="BF358" i="2"/>
  <c r="T358" i="2"/>
  <c r="R358" i="2"/>
  <c r="P358" i="2"/>
  <c r="BI355" i="2"/>
  <c r="BH355" i="2"/>
  <c r="BG355" i="2"/>
  <c r="BF355" i="2"/>
  <c r="T355" i="2"/>
  <c r="R355" i="2"/>
  <c r="P355" i="2"/>
  <c r="BI352" i="2"/>
  <c r="BH352" i="2"/>
  <c r="BG352" i="2"/>
  <c r="BF352" i="2"/>
  <c r="T352" i="2"/>
  <c r="R352" i="2"/>
  <c r="P352" i="2"/>
  <c r="BI349" i="2"/>
  <c r="BH349" i="2"/>
  <c r="BG349" i="2"/>
  <c r="BF349" i="2"/>
  <c r="T349" i="2"/>
  <c r="R349" i="2"/>
  <c r="P349" i="2"/>
  <c r="BI346" i="2"/>
  <c r="BH346" i="2"/>
  <c r="BG346" i="2"/>
  <c r="BF346" i="2"/>
  <c r="T346" i="2"/>
  <c r="R346" i="2"/>
  <c r="P346" i="2"/>
  <c r="BI343" i="2"/>
  <c r="BH343" i="2"/>
  <c r="BG343" i="2"/>
  <c r="BF343" i="2"/>
  <c r="T343" i="2"/>
  <c r="R343" i="2"/>
  <c r="P343" i="2"/>
  <c r="BI340" i="2"/>
  <c r="BH340" i="2"/>
  <c r="BG340" i="2"/>
  <c r="BF340" i="2"/>
  <c r="T340" i="2"/>
  <c r="R340" i="2"/>
  <c r="P340" i="2"/>
  <c r="BI337" i="2"/>
  <c r="BH337" i="2"/>
  <c r="BG337" i="2"/>
  <c r="BF337" i="2"/>
  <c r="T337" i="2"/>
  <c r="R337" i="2"/>
  <c r="P337" i="2"/>
  <c r="BI334" i="2"/>
  <c r="BH334" i="2"/>
  <c r="BG334" i="2"/>
  <c r="BF334" i="2"/>
  <c r="T334" i="2"/>
  <c r="R334" i="2"/>
  <c r="P334" i="2"/>
  <c r="BI332" i="2"/>
  <c r="BH332" i="2"/>
  <c r="BG332" i="2"/>
  <c r="BF332" i="2"/>
  <c r="T332" i="2"/>
  <c r="R332" i="2"/>
  <c r="P332" i="2"/>
  <c r="BI329" i="2"/>
  <c r="BH329" i="2"/>
  <c r="BG329" i="2"/>
  <c r="BF329" i="2"/>
  <c r="T329" i="2"/>
  <c r="R329" i="2"/>
  <c r="P329" i="2"/>
  <c r="BI327" i="2"/>
  <c r="BH327" i="2"/>
  <c r="BG327" i="2"/>
  <c r="BF327" i="2"/>
  <c r="T327" i="2"/>
  <c r="R327" i="2"/>
  <c r="P327" i="2"/>
  <c r="BI324" i="2"/>
  <c r="BH324" i="2"/>
  <c r="BG324" i="2"/>
  <c r="BF324" i="2"/>
  <c r="T324" i="2"/>
  <c r="R324" i="2"/>
  <c r="P324" i="2"/>
  <c r="BI321" i="2"/>
  <c r="BH321" i="2"/>
  <c r="BG321" i="2"/>
  <c r="BF321" i="2"/>
  <c r="T321" i="2"/>
  <c r="R321" i="2"/>
  <c r="P321" i="2"/>
  <c r="BI320" i="2"/>
  <c r="BH320" i="2"/>
  <c r="BG320" i="2"/>
  <c r="BF320" i="2"/>
  <c r="T320" i="2"/>
  <c r="R320" i="2"/>
  <c r="P320" i="2"/>
  <c r="BI317" i="2"/>
  <c r="BH317" i="2"/>
  <c r="BG317" i="2"/>
  <c r="BF317" i="2"/>
  <c r="T317" i="2"/>
  <c r="R317" i="2"/>
  <c r="P317" i="2"/>
  <c r="BI315" i="2"/>
  <c r="BH315" i="2"/>
  <c r="BG315" i="2"/>
  <c r="BF315" i="2"/>
  <c r="T315" i="2"/>
  <c r="R315" i="2"/>
  <c r="P315" i="2"/>
  <c r="BI314" i="2"/>
  <c r="BH314" i="2"/>
  <c r="BG314" i="2"/>
  <c r="BF314" i="2"/>
  <c r="T314" i="2"/>
  <c r="R314" i="2"/>
  <c r="P314" i="2"/>
  <c r="BI311" i="2"/>
  <c r="BH311" i="2"/>
  <c r="BG311" i="2"/>
  <c r="BF311" i="2"/>
  <c r="T311" i="2"/>
  <c r="R311" i="2"/>
  <c r="P311" i="2"/>
  <c r="BI308" i="2"/>
  <c r="BH308" i="2"/>
  <c r="BG308" i="2"/>
  <c r="BF308" i="2"/>
  <c r="T308" i="2"/>
  <c r="R308" i="2"/>
  <c r="P308" i="2"/>
  <c r="BI306" i="2"/>
  <c r="BH306" i="2"/>
  <c r="BG306" i="2"/>
  <c r="BF306" i="2"/>
  <c r="T306" i="2"/>
  <c r="R306" i="2"/>
  <c r="P306" i="2"/>
  <c r="BI303" i="2"/>
  <c r="BH303" i="2"/>
  <c r="BG303" i="2"/>
  <c r="BF303" i="2"/>
  <c r="T303" i="2"/>
  <c r="R303" i="2"/>
  <c r="P303" i="2"/>
  <c r="BI300" i="2"/>
  <c r="BH300" i="2"/>
  <c r="BG300" i="2"/>
  <c r="BF300" i="2"/>
  <c r="T300" i="2"/>
  <c r="R300" i="2"/>
  <c r="P300" i="2"/>
  <c r="BI297" i="2"/>
  <c r="BH297" i="2"/>
  <c r="BG297" i="2"/>
  <c r="BF297" i="2"/>
  <c r="T297" i="2"/>
  <c r="R297" i="2"/>
  <c r="P297" i="2"/>
  <c r="BI294" i="2"/>
  <c r="BH294" i="2"/>
  <c r="BG294" i="2"/>
  <c r="BF294" i="2"/>
  <c r="T294" i="2"/>
  <c r="R294" i="2"/>
  <c r="P294" i="2"/>
  <c r="BI292" i="2"/>
  <c r="BH292" i="2"/>
  <c r="BG292" i="2"/>
  <c r="BF292" i="2"/>
  <c r="T292" i="2"/>
  <c r="R292" i="2"/>
  <c r="P292" i="2"/>
  <c r="BI290" i="2"/>
  <c r="BH290" i="2"/>
  <c r="BG290" i="2"/>
  <c r="BF290" i="2"/>
  <c r="T290" i="2"/>
  <c r="R290" i="2"/>
  <c r="P290" i="2"/>
  <c r="BI287" i="2"/>
  <c r="BH287" i="2"/>
  <c r="BG287" i="2"/>
  <c r="BF287" i="2"/>
  <c r="T287" i="2"/>
  <c r="R287" i="2"/>
  <c r="P287" i="2"/>
  <c r="BI284" i="2"/>
  <c r="BH284" i="2"/>
  <c r="BG284" i="2"/>
  <c r="BF284" i="2"/>
  <c r="T284" i="2"/>
  <c r="R284" i="2"/>
  <c r="P284" i="2"/>
  <c r="BI281" i="2"/>
  <c r="BH281" i="2"/>
  <c r="BG281" i="2"/>
  <c r="BF281" i="2"/>
  <c r="T281" i="2"/>
  <c r="R281" i="2"/>
  <c r="P281" i="2"/>
  <c r="BI278" i="2"/>
  <c r="BH278" i="2"/>
  <c r="BG278" i="2"/>
  <c r="BF278" i="2"/>
  <c r="T278" i="2"/>
  <c r="R278" i="2"/>
  <c r="P278" i="2"/>
  <c r="BI271" i="2"/>
  <c r="BH271" i="2"/>
  <c r="BG271" i="2"/>
  <c r="BF271" i="2"/>
  <c r="T271" i="2"/>
  <c r="R271" i="2"/>
  <c r="P271" i="2"/>
  <c r="BI269" i="2"/>
  <c r="BH269" i="2"/>
  <c r="BG269" i="2"/>
  <c r="BF269" i="2"/>
  <c r="T269" i="2"/>
  <c r="R269" i="2"/>
  <c r="P269" i="2"/>
  <c r="BI266" i="2"/>
  <c r="BH266" i="2"/>
  <c r="BG266" i="2"/>
  <c r="BF266" i="2"/>
  <c r="T266" i="2"/>
  <c r="R266" i="2"/>
  <c r="P266" i="2"/>
  <c r="BI257" i="2"/>
  <c r="BH257" i="2"/>
  <c r="BG257" i="2"/>
  <c r="BF257" i="2"/>
  <c r="T257" i="2"/>
  <c r="R257" i="2"/>
  <c r="P257" i="2"/>
  <c r="BI255" i="2"/>
  <c r="BH255" i="2"/>
  <c r="BG255" i="2"/>
  <c r="BF255" i="2"/>
  <c r="T255" i="2"/>
  <c r="R255" i="2"/>
  <c r="P255" i="2"/>
  <c r="BI253" i="2"/>
  <c r="BH253" i="2"/>
  <c r="BG253" i="2"/>
  <c r="BF253" i="2"/>
  <c r="T253" i="2"/>
  <c r="R253" i="2"/>
  <c r="P253" i="2"/>
  <c r="BI251" i="2"/>
  <c r="BH251" i="2"/>
  <c r="BG251" i="2"/>
  <c r="BF251" i="2"/>
  <c r="T251" i="2"/>
  <c r="R251" i="2"/>
  <c r="P251" i="2"/>
  <c r="BI248" i="2"/>
  <c r="BH248" i="2"/>
  <c r="BG248" i="2"/>
  <c r="BF248" i="2"/>
  <c r="T248" i="2"/>
  <c r="R248" i="2"/>
  <c r="P248" i="2"/>
  <c r="BI246" i="2"/>
  <c r="BH246" i="2"/>
  <c r="BG246" i="2"/>
  <c r="BF246" i="2"/>
  <c r="T246" i="2"/>
  <c r="R246" i="2"/>
  <c r="P246" i="2"/>
  <c r="BI244" i="2"/>
  <c r="BH244" i="2"/>
  <c r="BG244" i="2"/>
  <c r="BF244" i="2"/>
  <c r="T244" i="2"/>
  <c r="R244" i="2"/>
  <c r="P244" i="2"/>
  <c r="BI241" i="2"/>
  <c r="BH241" i="2"/>
  <c r="BG241" i="2"/>
  <c r="BF241" i="2"/>
  <c r="T241" i="2"/>
  <c r="R241" i="2"/>
  <c r="P241" i="2"/>
  <c r="BI240" i="2"/>
  <c r="BH240" i="2"/>
  <c r="BG240" i="2"/>
  <c r="BF240" i="2"/>
  <c r="T240" i="2"/>
  <c r="R240" i="2"/>
  <c r="P240" i="2"/>
  <c r="BI238" i="2"/>
  <c r="BH238" i="2"/>
  <c r="BG238" i="2"/>
  <c r="BF238" i="2"/>
  <c r="T238" i="2"/>
  <c r="R238" i="2"/>
  <c r="P238" i="2"/>
  <c r="BI236" i="2"/>
  <c r="BH236" i="2"/>
  <c r="BG236" i="2"/>
  <c r="BF236" i="2"/>
  <c r="T236" i="2"/>
  <c r="R236" i="2"/>
  <c r="P236" i="2"/>
  <c r="BI234" i="2"/>
  <c r="BH234" i="2"/>
  <c r="BG234" i="2"/>
  <c r="BF234" i="2"/>
  <c r="T234" i="2"/>
  <c r="R234" i="2"/>
  <c r="P234" i="2"/>
  <c r="BI233" i="2"/>
  <c r="BH233" i="2"/>
  <c r="BG233" i="2"/>
  <c r="BF233" i="2"/>
  <c r="T233" i="2"/>
  <c r="R233" i="2"/>
  <c r="P233" i="2"/>
  <c r="BI231" i="2"/>
  <c r="BH231" i="2"/>
  <c r="BG231" i="2"/>
  <c r="BF231" i="2"/>
  <c r="T231" i="2"/>
  <c r="R231" i="2"/>
  <c r="P231" i="2"/>
  <c r="BI229" i="2"/>
  <c r="BH229" i="2"/>
  <c r="BG229" i="2"/>
  <c r="BF229" i="2"/>
  <c r="T229" i="2"/>
  <c r="R229" i="2"/>
  <c r="P229" i="2"/>
  <c r="BI227" i="2"/>
  <c r="BH227" i="2"/>
  <c r="BG227" i="2"/>
  <c r="BF227" i="2"/>
  <c r="T227" i="2"/>
  <c r="R227" i="2"/>
  <c r="P227" i="2"/>
  <c r="BI225" i="2"/>
  <c r="BH225" i="2"/>
  <c r="BG225" i="2"/>
  <c r="BF225" i="2"/>
  <c r="T225" i="2"/>
  <c r="R225" i="2"/>
  <c r="P225" i="2"/>
  <c r="BI222" i="2"/>
  <c r="BH222" i="2"/>
  <c r="BG222" i="2"/>
  <c r="BF222" i="2"/>
  <c r="T222" i="2"/>
  <c r="R222" i="2"/>
  <c r="P222" i="2"/>
  <c r="BI220" i="2"/>
  <c r="BH220" i="2"/>
  <c r="BG220" i="2"/>
  <c r="BF220" i="2"/>
  <c r="T220" i="2"/>
  <c r="R220" i="2"/>
  <c r="P220" i="2"/>
  <c r="BI217" i="2"/>
  <c r="BH217" i="2"/>
  <c r="BG217" i="2"/>
  <c r="BF217" i="2"/>
  <c r="T217" i="2"/>
  <c r="R217" i="2"/>
  <c r="P217" i="2"/>
  <c r="BI214" i="2"/>
  <c r="BH214" i="2"/>
  <c r="BG214" i="2"/>
  <c r="BF214" i="2"/>
  <c r="T214" i="2"/>
  <c r="R214" i="2"/>
  <c r="P214" i="2"/>
  <c r="BI212" i="2"/>
  <c r="BH212" i="2"/>
  <c r="BG212" i="2"/>
  <c r="BF212" i="2"/>
  <c r="T212" i="2"/>
  <c r="R212" i="2"/>
  <c r="P212" i="2"/>
  <c r="BI209" i="2"/>
  <c r="BH209" i="2"/>
  <c r="BG209" i="2"/>
  <c r="BF209" i="2"/>
  <c r="T209" i="2"/>
  <c r="R209" i="2"/>
  <c r="P209" i="2"/>
  <c r="BI207" i="2"/>
  <c r="BH207" i="2"/>
  <c r="BG207" i="2"/>
  <c r="BF207" i="2"/>
  <c r="T207" i="2"/>
  <c r="R207" i="2"/>
  <c r="P207" i="2"/>
  <c r="BI203" i="2"/>
  <c r="BH203" i="2"/>
  <c r="BG203" i="2"/>
  <c r="BF203" i="2"/>
  <c r="T203" i="2"/>
  <c r="R203" i="2"/>
  <c r="P203" i="2"/>
  <c r="BI200" i="2"/>
  <c r="BH200" i="2"/>
  <c r="BG200" i="2"/>
  <c r="BF200" i="2"/>
  <c r="T200" i="2"/>
  <c r="R200" i="2"/>
  <c r="P200" i="2"/>
  <c r="BI197" i="2"/>
  <c r="BH197" i="2"/>
  <c r="BG197" i="2"/>
  <c r="BF197" i="2"/>
  <c r="T197" i="2"/>
  <c r="R197" i="2"/>
  <c r="P197" i="2"/>
  <c r="BI195" i="2"/>
  <c r="BH195" i="2"/>
  <c r="BG195" i="2"/>
  <c r="BF195" i="2"/>
  <c r="T195" i="2"/>
  <c r="R195" i="2"/>
  <c r="P195" i="2"/>
  <c r="BI192" i="2"/>
  <c r="BH192" i="2"/>
  <c r="BG192" i="2"/>
  <c r="BF192" i="2"/>
  <c r="T192" i="2"/>
  <c r="R192" i="2"/>
  <c r="P192" i="2"/>
  <c r="BI190" i="2"/>
  <c r="BH190" i="2"/>
  <c r="BG190" i="2"/>
  <c r="BF190" i="2"/>
  <c r="T190" i="2"/>
  <c r="R190" i="2"/>
  <c r="P190" i="2"/>
  <c r="BI187" i="2"/>
  <c r="BH187" i="2"/>
  <c r="BG187" i="2"/>
  <c r="BF187" i="2"/>
  <c r="T187" i="2"/>
  <c r="R187" i="2"/>
  <c r="P187" i="2"/>
  <c r="BI186" i="2"/>
  <c r="BH186" i="2"/>
  <c r="BG186" i="2"/>
  <c r="BF186" i="2"/>
  <c r="T186" i="2"/>
  <c r="R186" i="2"/>
  <c r="P186" i="2"/>
  <c r="BI185" i="2"/>
  <c r="BH185" i="2"/>
  <c r="BG185" i="2"/>
  <c r="BF185" i="2"/>
  <c r="T185" i="2"/>
  <c r="R185" i="2"/>
  <c r="P185" i="2"/>
  <c r="BI184" i="2"/>
  <c r="BH184" i="2"/>
  <c r="BG184" i="2"/>
  <c r="BF184" i="2"/>
  <c r="T184" i="2"/>
  <c r="R184" i="2"/>
  <c r="P184" i="2"/>
  <c r="BI182" i="2"/>
  <c r="BH182" i="2"/>
  <c r="BG182" i="2"/>
  <c r="BF182" i="2"/>
  <c r="T182" i="2"/>
  <c r="R182" i="2"/>
  <c r="P182" i="2"/>
  <c r="BI180" i="2"/>
  <c r="BH180" i="2"/>
  <c r="BG180" i="2"/>
  <c r="BF180" i="2"/>
  <c r="T180" i="2"/>
  <c r="R180" i="2"/>
  <c r="P180" i="2"/>
  <c r="BI176" i="2"/>
  <c r="BH176" i="2"/>
  <c r="BG176" i="2"/>
  <c r="BF176" i="2"/>
  <c r="T176" i="2"/>
  <c r="R176" i="2"/>
  <c r="P176" i="2"/>
  <c r="BI174" i="2"/>
  <c r="BH174" i="2"/>
  <c r="BG174" i="2"/>
  <c r="BF174" i="2"/>
  <c r="T174" i="2"/>
  <c r="R174" i="2"/>
  <c r="P174" i="2"/>
  <c r="BI171" i="2"/>
  <c r="BH171" i="2"/>
  <c r="BG171" i="2"/>
  <c r="BF171" i="2"/>
  <c r="T171" i="2"/>
  <c r="R171" i="2"/>
  <c r="P171" i="2"/>
  <c r="BI169" i="2"/>
  <c r="BH169" i="2"/>
  <c r="BG169" i="2"/>
  <c r="BF169" i="2"/>
  <c r="T169" i="2"/>
  <c r="R169" i="2"/>
  <c r="P169" i="2"/>
  <c r="BI166" i="2"/>
  <c r="BH166" i="2"/>
  <c r="BG166" i="2"/>
  <c r="BF166" i="2"/>
  <c r="T166" i="2"/>
  <c r="R166" i="2"/>
  <c r="P166" i="2"/>
  <c r="BI164" i="2"/>
  <c r="BH164" i="2"/>
  <c r="BG164" i="2"/>
  <c r="BF164" i="2"/>
  <c r="T164" i="2"/>
  <c r="R164" i="2"/>
  <c r="P164" i="2"/>
  <c r="BI162" i="2"/>
  <c r="BH162" i="2"/>
  <c r="BG162" i="2"/>
  <c r="BF162" i="2"/>
  <c r="T162" i="2"/>
  <c r="R162" i="2"/>
  <c r="P162" i="2"/>
  <c r="BI160" i="2"/>
  <c r="BH160" i="2"/>
  <c r="BG160" i="2"/>
  <c r="BF160" i="2"/>
  <c r="T160" i="2"/>
  <c r="R160" i="2"/>
  <c r="P160" i="2"/>
  <c r="BI159" i="2"/>
  <c r="BH159" i="2"/>
  <c r="BG159" i="2"/>
  <c r="BF159" i="2"/>
  <c r="T159" i="2"/>
  <c r="R159" i="2"/>
  <c r="P159" i="2"/>
  <c r="BI158" i="2"/>
  <c r="BH158" i="2"/>
  <c r="BG158" i="2"/>
  <c r="BF158" i="2"/>
  <c r="T158" i="2"/>
  <c r="R158" i="2"/>
  <c r="P158" i="2"/>
  <c r="BI155" i="2"/>
  <c r="BH155" i="2"/>
  <c r="BG155" i="2"/>
  <c r="BF155" i="2"/>
  <c r="T155" i="2"/>
  <c r="R155" i="2"/>
  <c r="P155" i="2"/>
  <c r="BI152" i="2"/>
  <c r="BH152" i="2"/>
  <c r="BG152" i="2"/>
  <c r="BF152" i="2"/>
  <c r="T152" i="2"/>
  <c r="R152" i="2"/>
  <c r="P152" i="2"/>
  <c r="BI149" i="2"/>
  <c r="BH149" i="2"/>
  <c r="BG149" i="2"/>
  <c r="BF149" i="2"/>
  <c r="T149" i="2"/>
  <c r="R149" i="2"/>
  <c r="P149" i="2"/>
  <c r="BI146" i="2"/>
  <c r="BH146" i="2"/>
  <c r="BG146" i="2"/>
  <c r="BF146" i="2"/>
  <c r="T146" i="2"/>
  <c r="R146" i="2"/>
  <c r="P146" i="2"/>
  <c r="BI143" i="2"/>
  <c r="BH143" i="2"/>
  <c r="BG143" i="2"/>
  <c r="BF143" i="2"/>
  <c r="T143" i="2"/>
  <c r="R143" i="2"/>
  <c r="P143" i="2"/>
  <c r="BI142" i="2"/>
  <c r="BH142" i="2"/>
  <c r="BG142" i="2"/>
  <c r="BF142" i="2"/>
  <c r="T142" i="2"/>
  <c r="R142" i="2"/>
  <c r="P142" i="2"/>
  <c r="BI141" i="2"/>
  <c r="BH141" i="2"/>
  <c r="BG141" i="2"/>
  <c r="BF141" i="2"/>
  <c r="T141" i="2"/>
  <c r="R141" i="2"/>
  <c r="P141" i="2"/>
  <c r="BI140" i="2"/>
  <c r="BH140" i="2"/>
  <c r="BG140" i="2"/>
  <c r="BF140" i="2"/>
  <c r="T140" i="2"/>
  <c r="R140" i="2"/>
  <c r="P140" i="2"/>
  <c r="BI137" i="2"/>
  <c r="BH137" i="2"/>
  <c r="BG137" i="2"/>
  <c r="BF137" i="2"/>
  <c r="T137" i="2"/>
  <c r="R137" i="2"/>
  <c r="P137" i="2"/>
  <c r="BI125" i="2"/>
  <c r="BH125" i="2"/>
  <c r="BG125" i="2"/>
  <c r="BF125" i="2"/>
  <c r="T125" i="2"/>
  <c r="R125" i="2"/>
  <c r="P125" i="2"/>
  <c r="BI118" i="2"/>
  <c r="BH118" i="2"/>
  <c r="BG118" i="2"/>
  <c r="BF118" i="2"/>
  <c r="T118" i="2"/>
  <c r="R118" i="2"/>
  <c r="P118" i="2"/>
  <c r="BI115" i="2"/>
  <c r="BH115" i="2"/>
  <c r="BG115" i="2"/>
  <c r="BF115" i="2"/>
  <c r="T115" i="2"/>
  <c r="R115" i="2"/>
  <c r="P115" i="2"/>
  <c r="BI112" i="2"/>
  <c r="BH112" i="2"/>
  <c r="BG112" i="2"/>
  <c r="BF112" i="2"/>
  <c r="T112" i="2"/>
  <c r="R112" i="2"/>
  <c r="P112" i="2"/>
  <c r="BI108" i="2"/>
  <c r="BH108" i="2"/>
  <c r="BG108" i="2"/>
  <c r="BF108" i="2"/>
  <c r="T108" i="2"/>
  <c r="R108" i="2"/>
  <c r="P108" i="2"/>
  <c r="BI93" i="2"/>
  <c r="BH93" i="2"/>
  <c r="BG93" i="2"/>
  <c r="BF93" i="2"/>
  <c r="T93" i="2"/>
  <c r="R93" i="2"/>
  <c r="P93" i="2"/>
  <c r="J87" i="2"/>
  <c r="J86" i="2"/>
  <c r="F86" i="2"/>
  <c r="F84" i="2"/>
  <c r="E82" i="2"/>
  <c r="J55" i="2"/>
  <c r="J54" i="2"/>
  <c r="F54" i="2"/>
  <c r="F52" i="2"/>
  <c r="E50" i="2"/>
  <c r="J18" i="2"/>
  <c r="E18" i="2"/>
  <c r="J17" i="2"/>
  <c r="J12" i="2"/>
  <c r="J84" i="2" s="1"/>
  <c r="E7" i="2"/>
  <c r="E80" i="2" s="1"/>
  <c r="L50" i="1"/>
  <c r="AM50" i="1"/>
  <c r="AM49" i="1"/>
  <c r="L49" i="1"/>
  <c r="L47" i="1"/>
  <c r="L45" i="1"/>
  <c r="L44" i="1"/>
  <c r="BK314" i="2"/>
  <c r="BK222" i="2"/>
  <c r="BK118" i="2"/>
  <c r="J321" i="2"/>
  <c r="J233" i="2"/>
  <c r="BK86" i="3"/>
  <c r="BK214" i="2"/>
  <c r="BK240" i="2"/>
  <c r="BK346" i="2"/>
  <c r="J142" i="2"/>
  <c r="J257" i="2"/>
  <c r="J86" i="3"/>
  <c r="BK315" i="2"/>
  <c r="BK169" i="2"/>
  <c r="J227" i="2"/>
  <c r="J171" i="2"/>
  <c r="J238" i="2"/>
  <c r="J393" i="2"/>
  <c r="J187" i="2"/>
  <c r="BK141" i="2"/>
  <c r="J158" i="2"/>
  <c r="BK233" i="2"/>
  <c r="BK297" i="2"/>
  <c r="J149" i="2"/>
  <c r="J185" i="2"/>
  <c r="J271" i="2"/>
  <c r="BK334" i="2"/>
  <c r="BK227" i="2"/>
  <c r="J214" i="2"/>
  <c r="J324" i="2"/>
  <c r="J200" i="2"/>
  <c r="J391" i="2"/>
  <c r="J306" i="2"/>
  <c r="BK364" i="2"/>
  <c r="BK174" i="2"/>
  <c r="J125" i="2"/>
  <c r="J292" i="2"/>
  <c r="BK115" i="2"/>
  <c r="BK349" i="2"/>
  <c r="J327" i="2"/>
  <c r="J143" i="2"/>
  <c r="BK192" i="2"/>
  <c r="BK159" i="2"/>
  <c r="J209" i="2"/>
  <c r="BK320" i="2"/>
  <c r="J160" i="2"/>
  <c r="BK146" i="2"/>
  <c r="BK238" i="2"/>
  <c r="BK367" i="2"/>
  <c r="BK217" i="2"/>
  <c r="BK140" i="2"/>
  <c r="J246" i="2"/>
  <c r="BK137" i="2"/>
  <c r="BK361" i="2"/>
  <c r="J169" i="2"/>
  <c r="BK257" i="2"/>
  <c r="J159" i="2"/>
  <c r="J278" i="2"/>
  <c r="J92" i="3"/>
  <c r="J314" i="2"/>
  <c r="J266" i="2"/>
  <c r="BK343" i="2"/>
  <c r="J184" i="2"/>
  <c r="BK358" i="2"/>
  <c r="BK164" i="2"/>
  <c r="BK303" i="2"/>
  <c r="BK182" i="2"/>
  <c r="J182" i="2"/>
  <c r="BK212" i="2"/>
  <c r="BK271" i="2"/>
  <c r="BK308" i="2"/>
  <c r="BK90" i="3"/>
  <c r="BK171" i="2"/>
  <c r="J220" i="2"/>
  <c r="BK190" i="2"/>
  <c r="BK108" i="2"/>
  <c r="BK94" i="3"/>
  <c r="BK236" i="2"/>
  <c r="J176" i="2"/>
  <c r="J315" i="2"/>
  <c r="J180" i="2"/>
  <c r="BK352" i="2"/>
  <c r="J162" i="2"/>
  <c r="J217" i="2"/>
  <c r="J88" i="3"/>
  <c r="J253" i="2"/>
  <c r="BK246" i="2"/>
  <c r="BK187" i="2"/>
  <c r="BK176" i="2"/>
  <c r="J207" i="2"/>
  <c r="BK383" i="2"/>
  <c r="BK251" i="2"/>
  <c r="BK294" i="2"/>
  <c r="J373" i="2"/>
  <c r="J137" i="2"/>
  <c r="J222" i="2"/>
  <c r="BK162" i="2"/>
  <c r="J281" i="2"/>
  <c r="BK327" i="2"/>
  <c r="BK292" i="2"/>
  <c r="BK92" i="3"/>
  <c r="J155" i="2"/>
  <c r="J140" i="2"/>
  <c r="BK112" i="2"/>
  <c r="BK287" i="2"/>
  <c r="BK155" i="2"/>
  <c r="J358" i="2"/>
  <c r="J334" i="2"/>
  <c r="J361" i="2"/>
  <c r="BK290" i="2"/>
  <c r="J308" i="2"/>
  <c r="J297" i="2"/>
  <c r="J340" i="2"/>
  <c r="J380" i="2"/>
  <c r="BK209" i="2"/>
  <c r="J197" i="2"/>
  <c r="BK125" i="2"/>
  <c r="BK311" i="2"/>
  <c r="BK186" i="2"/>
  <c r="J377" i="2"/>
  <c r="J337" i="2"/>
  <c r="J96" i="3"/>
  <c r="J300" i="2"/>
  <c r="J166" i="2"/>
  <c r="BK203" i="2"/>
  <c r="J383" i="2"/>
  <c r="BK284" i="2"/>
  <c r="J251" i="2"/>
  <c r="J241" i="2"/>
  <c r="BK377" i="2"/>
  <c r="J346" i="2"/>
  <c r="BK373" i="2"/>
  <c r="BK93" i="2"/>
  <c r="J212" i="2"/>
  <c r="BK306" i="2"/>
  <c r="BK340" i="2"/>
  <c r="J311" i="2"/>
  <c r="BK197" i="2"/>
  <c r="J225" i="2"/>
  <c r="J284" i="2"/>
  <c r="BK380" i="2"/>
  <c r="J320" i="2"/>
  <c r="J112" i="2"/>
  <c r="J231" i="2"/>
  <c r="BK281" i="2"/>
  <c r="BK96" i="3"/>
  <c r="J229" i="2"/>
  <c r="BK391" i="2"/>
  <c r="AS54" i="1"/>
  <c r="BK220" i="2"/>
  <c r="BK225" i="2"/>
  <c r="BK317" i="2"/>
  <c r="BK82" i="3"/>
  <c r="BK266" i="2"/>
  <c r="J287" i="2"/>
  <c r="BK278" i="2"/>
  <c r="J294" i="2"/>
  <c r="BK234" i="2"/>
  <c r="J90" i="3"/>
  <c r="BK231" i="2"/>
  <c r="BK149" i="2"/>
  <c r="BK397" i="2"/>
  <c r="J317" i="2"/>
  <c r="J164" i="2"/>
  <c r="J195" i="2"/>
  <c r="BK207" i="2"/>
  <c r="BK395" i="2"/>
  <c r="BK200" i="2"/>
  <c r="BK337" i="2"/>
  <c r="BK241" i="2"/>
  <c r="BK142" i="2"/>
  <c r="J364" i="2"/>
  <c r="J248" i="2"/>
  <c r="J370" i="2"/>
  <c r="BK185" i="2"/>
  <c r="J146" i="2"/>
  <c r="BK160" i="2"/>
  <c r="BK253" i="2"/>
  <c r="J203" i="2"/>
  <c r="BK321" i="2"/>
  <c r="BK324" i="2"/>
  <c r="J234" i="2"/>
  <c r="J329" i="2"/>
  <c r="J240" i="2"/>
  <c r="J108" i="2"/>
  <c r="BK255" i="2"/>
  <c r="J349" i="2"/>
  <c r="BK166" i="2"/>
  <c r="BK158" i="2"/>
  <c r="J395" i="2"/>
  <c r="BK248" i="2"/>
  <c r="BK195" i="2"/>
  <c r="J84" i="3"/>
  <c r="J290" i="2"/>
  <c r="BK355" i="2"/>
  <c r="J386" i="2"/>
  <c r="J397" i="2"/>
  <c r="J118" i="2"/>
  <c r="J115" i="2"/>
  <c r="BK143" i="2"/>
  <c r="J174" i="2"/>
  <c r="BK244" i="2"/>
  <c r="BK84" i="3"/>
  <c r="J236" i="2"/>
  <c r="BK229" i="2"/>
  <c r="BK88" i="3"/>
  <c r="BK184" i="2"/>
  <c r="BK370" i="2"/>
  <c r="BK180" i="2"/>
  <c r="BK332" i="2"/>
  <c r="J186" i="2"/>
  <c r="J82" i="3"/>
  <c r="J367" i="2"/>
  <c r="BK152" i="2"/>
  <c r="J352" i="2"/>
  <c r="J255" i="2"/>
  <c r="BK269" i="2"/>
  <c r="J303" i="2"/>
  <c r="BK393" i="2"/>
  <c r="J192" i="2"/>
  <c r="J355" i="2"/>
  <c r="J332" i="2"/>
  <c r="J94" i="3"/>
  <c r="J244" i="2"/>
  <c r="J269" i="2"/>
  <c r="J141" i="2"/>
  <c r="J190" i="2"/>
  <c r="BK329" i="2"/>
  <c r="J152" i="2"/>
  <c r="BK386" i="2"/>
  <c r="J343" i="2"/>
  <c r="BK300" i="2"/>
  <c r="J123" i="2" l="1"/>
  <c r="T96" i="2"/>
  <c r="R96" i="2"/>
  <c r="P96" i="2"/>
  <c r="BK96" i="2"/>
  <c r="J96" i="2" s="1"/>
  <c r="P92" i="2"/>
  <c r="BK107" i="2"/>
  <c r="T107" i="2"/>
  <c r="T136" i="2"/>
  <c r="T92" i="2"/>
  <c r="R107" i="2"/>
  <c r="T123" i="2"/>
  <c r="T122" i="2" s="1"/>
  <c r="T390" i="2"/>
  <c r="R92" i="2"/>
  <c r="BK123" i="2"/>
  <c r="BK390" i="2"/>
  <c r="J390" i="2" s="1"/>
  <c r="BK92" i="2"/>
  <c r="P107" i="2"/>
  <c r="P123" i="2"/>
  <c r="P122" i="2" s="1"/>
  <c r="R390" i="2"/>
  <c r="BK265" i="2"/>
  <c r="P136" i="2"/>
  <c r="R123" i="2"/>
  <c r="R122" i="2" s="1"/>
  <c r="R265" i="2"/>
  <c r="R136" i="2"/>
  <c r="P265" i="2"/>
  <c r="T265" i="2"/>
  <c r="BK81" i="3"/>
  <c r="BK80" i="3" s="1"/>
  <c r="J80" i="3" s="1"/>
  <c r="J59" i="3" s="1"/>
  <c r="R81" i="3"/>
  <c r="R80" i="3"/>
  <c r="BK136" i="2"/>
  <c r="P390" i="2"/>
  <c r="P81" i="3"/>
  <c r="P80" i="3" s="1"/>
  <c r="AU56" i="1" s="1"/>
  <c r="T81" i="3"/>
  <c r="T80" i="3" s="1"/>
  <c r="J52" i="3"/>
  <c r="BE84" i="3"/>
  <c r="BE86" i="3"/>
  <c r="E48" i="3"/>
  <c r="BE96" i="3"/>
  <c r="F77" i="3"/>
  <c r="BE92" i="3"/>
  <c r="BE82" i="3"/>
  <c r="BE88" i="3"/>
  <c r="BE90" i="3"/>
  <c r="BE94" i="3"/>
  <c r="BE180" i="2"/>
  <c r="BE195" i="2"/>
  <c r="BE241" i="2"/>
  <c r="BE266" i="2"/>
  <c r="BE300" i="2"/>
  <c r="BE340" i="2"/>
  <c r="BE192" i="2"/>
  <c r="BE248" i="2"/>
  <c r="BE329" i="2"/>
  <c r="BE346" i="2"/>
  <c r="E48" i="2"/>
  <c r="BE125" i="2"/>
  <c r="BE137" i="2"/>
  <c r="BE141" i="2"/>
  <c r="BE160" i="2"/>
  <c r="BE171" i="2"/>
  <c r="BE297" i="2"/>
  <c r="BE152" i="2"/>
  <c r="BE185" i="2"/>
  <c r="BE207" i="2"/>
  <c r="BE321" i="2"/>
  <c r="BE343" i="2"/>
  <c r="BE349" i="2"/>
  <c r="BE370" i="2"/>
  <c r="BE108" i="2"/>
  <c r="BE158" i="2"/>
  <c r="BE164" i="2"/>
  <c r="BE269" i="2"/>
  <c r="BE281" i="2"/>
  <c r="BE355" i="2"/>
  <c r="BE380" i="2"/>
  <c r="BE397" i="2"/>
  <c r="BE190" i="2"/>
  <c r="BE200" i="2"/>
  <c r="BE212" i="2"/>
  <c r="BE231" i="2"/>
  <c r="BE271" i="2"/>
  <c r="BE317" i="2"/>
  <c r="BE320" i="2"/>
  <c r="BE377" i="2"/>
  <c r="BE386" i="2"/>
  <c r="J52" i="2"/>
  <c r="BE143" i="2"/>
  <c r="BE166" i="2"/>
  <c r="BE187" i="2"/>
  <c r="BE240" i="2"/>
  <c r="BE332" i="2"/>
  <c r="BE358" i="2"/>
  <c r="BE361" i="2"/>
  <c r="BE373" i="2"/>
  <c r="BE149" i="2"/>
  <c r="BE159" i="2"/>
  <c r="BE308" i="2"/>
  <c r="BE352" i="2"/>
  <c r="BE383" i="2"/>
  <c r="BE393" i="2"/>
  <c r="BE93" i="2"/>
  <c r="BE214" i="2"/>
  <c r="BE234" i="2"/>
  <c r="BE118" i="2"/>
  <c r="BE142" i="2"/>
  <c r="BE146" i="2"/>
  <c r="BE162" i="2"/>
  <c r="BE182" i="2"/>
  <c r="BE184" i="2"/>
  <c r="BE236" i="2"/>
  <c r="BE311" i="2"/>
  <c r="BE364" i="2"/>
  <c r="BE367" i="2"/>
  <c r="BE140" i="2"/>
  <c r="BE220" i="2"/>
  <c r="BE246" i="2"/>
  <c r="BE292" i="2"/>
  <c r="BE294" i="2"/>
  <c r="BE327" i="2"/>
  <c r="BE169" i="2"/>
  <c r="BE186" i="2"/>
  <c r="BE238" i="2"/>
  <c r="BE244" i="2"/>
  <c r="BE257" i="2"/>
  <c r="BE287" i="2"/>
  <c r="BE227" i="2"/>
  <c r="BE251" i="2"/>
  <c r="BE334" i="2"/>
  <c r="BE112" i="2"/>
  <c r="BE176" i="2"/>
  <c r="BE197" i="2"/>
  <c r="BE217" i="2"/>
  <c r="BE222" i="2"/>
  <c r="BE255" i="2"/>
  <c r="BE278" i="2"/>
  <c r="BE284" i="2"/>
  <c r="BE391" i="2"/>
  <c r="BE395" i="2"/>
  <c r="BE115" i="2"/>
  <c r="BE155" i="2"/>
  <c r="BE229" i="2"/>
  <c r="BE233" i="2"/>
  <c r="BE290" i="2"/>
  <c r="BE306" i="2"/>
  <c r="BE314" i="2"/>
  <c r="BE324" i="2"/>
  <c r="BE174" i="2"/>
  <c r="BE203" i="2"/>
  <c r="BE209" i="2"/>
  <c r="BE225" i="2"/>
  <c r="BE253" i="2"/>
  <c r="BE303" i="2"/>
  <c r="BE315" i="2"/>
  <c r="BE337" i="2"/>
  <c r="F34" i="3"/>
  <c r="BA56" i="1" s="1"/>
  <c r="F35" i="3"/>
  <c r="BB56" i="1" s="1"/>
  <c r="F36" i="2"/>
  <c r="BC55" i="1" s="1"/>
  <c r="F36" i="3"/>
  <c r="BC56" i="1" s="1"/>
  <c r="J34" i="2"/>
  <c r="AW55" i="1" s="1"/>
  <c r="F35" i="2"/>
  <c r="BB55" i="1" s="1"/>
  <c r="F37" i="3"/>
  <c r="BD56" i="1" s="1"/>
  <c r="J34" i="3"/>
  <c r="AW56" i="1" s="1"/>
  <c r="F34" i="2"/>
  <c r="BA55" i="1" s="1"/>
  <c r="F37" i="2"/>
  <c r="BD55" i="1" s="1"/>
  <c r="BK122" i="2" l="1"/>
  <c r="T91" i="2"/>
  <c r="R91" i="2"/>
  <c r="BK91" i="2"/>
  <c r="P91" i="2"/>
  <c r="J81" i="3"/>
  <c r="J60" i="3" s="1"/>
  <c r="J30" i="3"/>
  <c r="AV55" i="1"/>
  <c r="AT55" i="1" s="1"/>
  <c r="BA54" i="1"/>
  <c r="AW54" i="1" s="1"/>
  <c r="AK30" i="1" s="1"/>
  <c r="BC54" i="1"/>
  <c r="AY54" i="1" s="1"/>
  <c r="J33" i="3"/>
  <c r="AV56" i="1" s="1"/>
  <c r="AT56" i="1" s="1"/>
  <c r="BD54" i="1"/>
  <c r="W33" i="1" s="1"/>
  <c r="F33" i="3"/>
  <c r="AZ56" i="1" s="1"/>
  <c r="BB54" i="1"/>
  <c r="W31" i="1" s="1"/>
  <c r="BK90" i="2" l="1"/>
  <c r="T90" i="2"/>
  <c r="R90" i="2"/>
  <c r="P90" i="2"/>
  <c r="AU55" i="1" s="1"/>
  <c r="AU54" i="1" s="1"/>
  <c r="J39" i="3"/>
  <c r="W30" i="1"/>
  <c r="AX54" i="1"/>
  <c r="W32" i="1"/>
  <c r="J122" i="2"/>
  <c r="F33" i="2" l="1"/>
  <c r="AZ55" i="1" s="1"/>
  <c r="AZ54" i="1" s="1"/>
  <c r="AV54" i="1" s="1"/>
  <c r="AT54" i="1" s="1"/>
  <c r="J39" i="2" l="1"/>
  <c r="W29" i="1" l="1"/>
  <c r="AK35" i="1" s="1"/>
</calcChain>
</file>

<file path=xl/sharedStrings.xml><?xml version="1.0" encoding="utf-8"?>
<sst xmlns="http://schemas.openxmlformats.org/spreadsheetml/2006/main" count="3349" uniqueCount="889">
  <si>
    <t>Export Komplet</t>
  </si>
  <si>
    <t>VZ</t>
  </si>
  <si>
    <t>2.0</t>
  </si>
  <si>
    <t/>
  </si>
  <si>
    <t>False</t>
  </si>
  <si>
    <t>{dc933019-7a63-487b-acc3-2e2cb7b2eaf7}</t>
  </si>
  <si>
    <t>&gt;&gt;  skryté sloupce  &lt;&lt;</t>
  </si>
  <si>
    <t>0,01</t>
  </si>
  <si>
    <t>21</t>
  </si>
  <si>
    <t>15</t>
  </si>
  <si>
    <t>REKAPITULACE STAVBY</t>
  </si>
  <si>
    <t>v ---  níže se nacházejí doplnkové a pomocné údaje k sestavám  --- v</t>
  </si>
  <si>
    <t>0,001</t>
  </si>
  <si>
    <t>Kód:</t>
  </si>
  <si>
    <t>VO-1166</t>
  </si>
  <si>
    <t>Stavba:</t>
  </si>
  <si>
    <t>Tř. 17. listopadu - výměna kabeláže a svítidel VO</t>
  </si>
  <si>
    <t>KSO:</t>
  </si>
  <si>
    <t>828 75 13</t>
  </si>
  <si>
    <t>CC-CZ:</t>
  </si>
  <si>
    <t>22249</t>
  </si>
  <si>
    <t>Místo:</t>
  </si>
  <si>
    <t>Karviná</t>
  </si>
  <si>
    <t>Datum:</t>
  </si>
  <si>
    <t>CZ-CPV:</t>
  </si>
  <si>
    <t>45231400-9</t>
  </si>
  <si>
    <t>CZ-CPA:</t>
  </si>
  <si>
    <t>42.22.22</t>
  </si>
  <si>
    <t>Zadavatel:</t>
  </si>
  <si>
    <t>IČ:</t>
  </si>
  <si>
    <t>00297534</t>
  </si>
  <si>
    <t>Statutární město Karviná</t>
  </si>
  <si>
    <t>DIČ:</t>
  </si>
  <si>
    <t>CZ00297534</t>
  </si>
  <si>
    <t>Zhotovitel:</t>
  </si>
  <si>
    <t>Projektant:</t>
  </si>
  <si>
    <t>27767931</t>
  </si>
  <si>
    <t>PTD Muchová, s.r.o.</t>
  </si>
  <si>
    <t>CZ27767931</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</si>
  <si>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</si>
  <si>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</si>
  <si>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</si>
  <si>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</si>
  <si>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</si>
  <si>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</si>
  <si>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</si>
  <si>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</si>
  <si>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</si>
  <si>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</si>
  <si>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</si>
  <si>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</si>
  <si>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</si>
  <si>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</si>
  <si>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</si>
  <si>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</si>
  <si>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</si>
  <si>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</si>
  <si>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</si>
  <si>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</si>
  <si>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</si>
  <si>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</si>
  <si>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</si>
  <si>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</si>
  <si>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</si>
  <si>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</si>
  <si>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</si>
  <si>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</si>
  <si>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</si>
  <si>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</si>
  <si>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</si>
  <si>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</si>
  <si>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</si>
  <si>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</si>
  <si>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</si>
  <si>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</si>
  <si>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</si>
  <si>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</si>
  <si>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</si>
  <si>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</si>
  <si>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</si>
  <si>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</si>
  <si>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</si>
  <si>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</si>
  <si>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ING</t>
  </si>
  <si>
    <t>1</t>
  </si>
  <si>
    <t>{f58f9e09-4c5e-4697-b15e-a16275ce51ea}</t>
  </si>
  <si>
    <t>2</t>
  </si>
  <si>
    <t>02</t>
  </si>
  <si>
    <t>Vedlejší rozpočtové náklady</t>
  </si>
  <si>
    <t>VON</t>
  </si>
  <si>
    <t>{22f15b70-e74c-4f24-a60a-2f4ff502b1f5}</t>
  </si>
  <si>
    <t>KRYCÍ LIST SOUPISU PRACÍ</t>
  </si>
  <si>
    <t>Objekt:</t>
  </si>
  <si>
    <t>2224</t>
  </si>
  <si>
    <t>REKAPITULACE ČLENĚNÍ SOUPISU PRACÍ</t>
  </si>
  <si>
    <t>Kód dílu - Popis</t>
  </si>
  <si>
    <t>Cena celkem [CZK]</t>
  </si>
  <si>
    <t>-1</t>
  </si>
  <si>
    <t>HSV - Práce a dodávky HSV</t>
  </si>
  <si>
    <t xml:space="preserve">    1 - Zemní práce</t>
  </si>
  <si>
    <t xml:space="preserve">    5 - Komunikace pozemní</t>
  </si>
  <si>
    <t xml:space="preserve">    9 - Ostatní konstrukce a práce, bourání</t>
  </si>
  <si>
    <t xml:space="preserve">    998 - Přesun hmot</t>
  </si>
  <si>
    <t>PSV - Práce a dodávky PSV</t>
  </si>
  <si>
    <t xml:space="preserve">    741 - Elektroinstalace - silnoproud</t>
  </si>
  <si>
    <t>M - Práce a dodávky M</t>
  </si>
  <si>
    <t xml:space="preserve">    21-M - Elektromontáže</t>
  </si>
  <si>
    <t xml:space="preserve">    46-M - Zemní práce při extr.mont.pracích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</si>
  <si>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</si>
  <si>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</si>
  <si>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</si>
  <si>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</si>
  <si>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</si>
  <si>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</si>
  <si>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</si>
  <si>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</si>
  <si>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</si>
  <si>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</si>
  <si>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</si>
  <si>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</si>
  <si>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</si>
  <si>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</si>
  <si>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</si>
  <si>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</si>
  <si>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</si>
  <si>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</si>
  <si>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</si>
  <si>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184806162</t>
  </si>
  <si>
    <t>Řez stromů, keřů nebo růží průklestem keřů trnitých, o průměru koruny přes 1,5 do 3 m</t>
  </si>
  <si>
    <t>kus</t>
  </si>
  <si>
    <t>CS ÚRS 2022 02</t>
  </si>
  <si>
    <t>4</t>
  </si>
  <si>
    <t>1595187163</t>
  </si>
  <si>
    <t>Online PSC</t>
  </si>
  <si>
    <t>https://podminky.urs.cz/item/CS_URS_2022_02/184806162</t>
  </si>
  <si>
    <t>P</t>
  </si>
  <si>
    <t>Poznámka k položce:_x000D_
Ořez keřů - výměra položky vychází z  průzkumu v terénu.</t>
  </si>
  <si>
    <t>m2</t>
  </si>
  <si>
    <t>VV</t>
  </si>
  <si>
    <t>3</t>
  </si>
  <si>
    <t>5</t>
  </si>
  <si>
    <t>Komunikace pozemní</t>
  </si>
  <si>
    <t>573191111</t>
  </si>
  <si>
    <t>Postřik infiltrační kationaktivní emulzí v množství 1,00 kg/m2</t>
  </si>
  <si>
    <t>-212242821</t>
  </si>
  <si>
    <t>https://podminky.urs.cz/item/CS_URS_2022_02/573191111</t>
  </si>
  <si>
    <t>Poznámka k položce:_x000D_
V místech obnovovaných asfaltových povrchů. Výměra položky - viz výkresy C3.1, C3.2 a D2.3.</t>
  </si>
  <si>
    <t>6</t>
  </si>
  <si>
    <t>573231107</t>
  </si>
  <si>
    <t>Postřik spojovací PS bez posypu kamenivem ze silniční emulze, v množství 0,40 kg/m2</t>
  </si>
  <si>
    <t>1498426714</t>
  </si>
  <si>
    <t>https://podminky.urs.cz/item/CS_URS_2022_02/573231107</t>
  </si>
  <si>
    <t>9</t>
  </si>
  <si>
    <t>Ostatní konstrukce a práce, bourání</t>
  </si>
  <si>
    <t>7</t>
  </si>
  <si>
    <t>919121211</t>
  </si>
  <si>
    <t>Utěsnění dilatačních spár zálivkou za studena v cementobetonovém nebo živičném krytu včetně adhezního nátěru bez těsnicího profilu pod zálivkou, pro komůrky šířky 10 mm, hloubky 15 mm</t>
  </si>
  <si>
    <t>m</t>
  </si>
  <si>
    <t>1138907424</t>
  </si>
  <si>
    <t>https://podminky.urs.cz/item/CS_URS_2022_02/919121211</t>
  </si>
  <si>
    <t>Poznámka k položce:_x000D_
Utěsnění dilatačních spár v asfaltových površích.</t>
  </si>
  <si>
    <t>998</t>
  </si>
  <si>
    <t>Přesun hmot</t>
  </si>
  <si>
    <t>8</t>
  </si>
  <si>
    <t>998231311</t>
  </si>
  <si>
    <t>Přesun hmot pro sadovnické a krajinářské úpravy - strojně dopravní vzdálenost do 5000 m</t>
  </si>
  <si>
    <t>t</t>
  </si>
  <si>
    <t>1447243594</t>
  </si>
  <si>
    <t>https://podminky.urs.cz/item/CS_URS_2022_02/998231311</t>
  </si>
  <si>
    <t>Poznámka k položce:_x000D_
Hmotnosti materiálů vycházejí z příslušných položek soupisu prací. Dopravní vzdálenost do 10 km, uvažována tedy dvojnásobná výměra základní položky s dopravní vzdáleností do 5000 m.</t>
  </si>
  <si>
    <t>998225111</t>
  </si>
  <si>
    <t>Přesun hmot pro komunikace s krytem z kameniva, monolitickým betonovým nebo živičným dopravní vzdálenost do 200 m jakékoliv délky objektu</t>
  </si>
  <si>
    <t>1295659620</t>
  </si>
  <si>
    <t>https://podminky.urs.cz/item/CS_URS_2022_02/998225111</t>
  </si>
  <si>
    <t>Poznámka k položce:_x000D_
Hmotnosti materiálů vycházejí z příslušných položek soupisu prací. Položka zahrnuje přesun hmot a dopravu materiálů do všech typů výkopů a základů nebo pro jiné práce realizované v rámci stavby, s výjimkou položek, u nichž je ve specifikaci nebo poznámce uvedeno, že zahrnují dopavu na místo stavby.</t>
  </si>
  <si>
    <t>998225194</t>
  </si>
  <si>
    <t>Přesun hmot pro komunikace s krytem z kameniva, monolitickým betonovým nebo živičným Příplatek k ceně za zvětšený přesun přes vymezenou největší dopravní vzdálenost do 5000 m</t>
  </si>
  <si>
    <t>-1517645557</t>
  </si>
  <si>
    <t>https://podminky.urs.cz/item/CS_URS_2022_02/998225194</t>
  </si>
  <si>
    <t>Poznámka k položce:_x000D_
Výměra položky vychází z výměry položky č. 998225111. Předpokládaný dovoz materiálu ze vzdálenosti do 15 km, t.j. 1 x základní dopravní vzdálenost do 5000 m.</t>
  </si>
  <si>
    <t>998225195</t>
  </si>
  <si>
    <t>Přesun hmot pro komunikace s krytem z kameniva, monolitickým betonovým nebo živičným Příplatek k ceně za zvětšený přesun přes vymezenou největší dopravní vzdálenost za každých dalších 5000 m přes 5000 m</t>
  </si>
  <si>
    <t>1208006976</t>
  </si>
  <si>
    <t>https://podminky.urs.cz/item/CS_URS_2022_02/998225195</t>
  </si>
  <si>
    <t>Poznámka k položce:_x000D_
Výměra položky vychází z výměry položky č. 998225111. Předpokládaná celková dopravní vzdálenost do 15 km, t.j. 2 x 5000 m nad základní výměru 5000 m.</t>
  </si>
  <si>
    <t>PSV</t>
  </si>
  <si>
    <t>Práce a dodávky PSV</t>
  </si>
  <si>
    <t>741</t>
  </si>
  <si>
    <t>Elektroinstalace - silnoproud</t>
  </si>
  <si>
    <t>16</t>
  </si>
  <si>
    <t>318636509</t>
  </si>
  <si>
    <t>M</t>
  </si>
  <si>
    <t>128</t>
  </si>
  <si>
    <t>21-M</t>
  </si>
  <si>
    <t>Elektromontáže</t>
  </si>
  <si>
    <t>64</t>
  </si>
  <si>
    <t>218204105</t>
  </si>
  <si>
    <t>Demontáž výložníků osvětlení dvouramenných sloupových, hmotnosti do 70 kg</t>
  </si>
  <si>
    <t>-656827577</t>
  </si>
  <si>
    <t>https://podminky.urs.cz/item/CS_URS_2022_02/218204105</t>
  </si>
  <si>
    <t>Poznámka k položce:_x000D_
Demontáž stávajících dvouramenných výložníků ze stávajících stožárů VO jmenovité výšky do 12 m včetně. Položka zahrnuje použití vhodné montážní plošiny. Výměra položky - viz výkres C2.</t>
  </si>
  <si>
    <t>218204107</t>
  </si>
  <si>
    <t>-1581145309</t>
  </si>
  <si>
    <t>218202013</t>
  </si>
  <si>
    <t>Demontáž svítidel výbojkových s odpojením vodičů průmyslových nebo venkovních z výložníku</t>
  </si>
  <si>
    <t>1881002503</t>
  </si>
  <si>
    <t>-73169334</t>
  </si>
  <si>
    <t>218204125</t>
  </si>
  <si>
    <t>Demontáž patic stožárů osvětlení litinových</t>
  </si>
  <si>
    <t>-1896942081</t>
  </si>
  <si>
    <t>https://podminky.urs.cz/item/CS_URS_2022_02/218204125</t>
  </si>
  <si>
    <t>Poznámka k položce:_x000D_
Demontáž litinových patic z dotčených silničních stožárů VO. Výměra položky vychází z výkresu C2 a z průzkumu v terénu. Upozornění - patice nepoškodit, budou dále použity!</t>
  </si>
  <si>
    <t>218812011</t>
  </si>
  <si>
    <t>Demontáž izolovaných kabelů měděných do 1 kV bez odpojení vodičů plných nebo laněných kulatých (např. CYKY, CHKE-R) uložených volně nebo v liště počtu a průřezu žil 3x1,5 až 6 mm2</t>
  </si>
  <si>
    <t>2032097779</t>
  </si>
  <si>
    <t>https://podminky.urs.cz/item/CS_URS_2022_02/218812011</t>
  </si>
  <si>
    <t>Poznámka k položce:_x000D_
Demontáž svodových kabelů od demontovaných svítidel. Výměra položky vychází z výkresu C2, z výšek stožárů, typů a délek výložníků.</t>
  </si>
  <si>
    <t>218902013</t>
  </si>
  <si>
    <t>Demontáž izolovaných kabelů hliníkových do 1 kV bez odpojení vodičů plných nebo laněných kulatých (např. AYKY) uložených volně počtu a průřezu žil 4x35 mm2</t>
  </si>
  <si>
    <t>-2087923584</t>
  </si>
  <si>
    <t>https://podminky.urs.cz/item/CS_URS_2022_02/218902013</t>
  </si>
  <si>
    <t>Poznámka k položce:_x000D_
Demontáž stávajících kabelů rozvodu VO v nadzemní části a v zemi v rozsahu průchodu stávajícím základem - předpoklad potřeby demontáže 2,5 m kabelu na každý dotčený (vyměňovaný) kabel ve stožárech nebo rozváděčích. Výměra položky vychází z pasportu VO a informací správce VO.</t>
  </si>
  <si>
    <t>210100152</t>
  </si>
  <si>
    <t>Ukončení kabelů smršťovací záklopkou nebo páskou se zapojením bez letování počtu a průřezu žil do 4 x 35 mm2</t>
  </si>
  <si>
    <t>-1730119235</t>
  </si>
  <si>
    <t>https://podminky.urs.cz/item/CS_URS_2022_02/210100152</t>
  </si>
  <si>
    <t>Poznámka k položce:_x000D_
Demontáž zařízení - dle metodiky ceníků ÚRS je cena demontáže stanovena cenou montáže zařízení vynásobená koeficientem 0,5. Jedná se o demontáž smršťovacích koncovek z konců demontovaných kabelů VO.  Výměra položky vychází z pasportu VO a informací správce VO.</t>
  </si>
  <si>
    <t>218220302</t>
  </si>
  <si>
    <t>Demontáž hromosvodného vedení svorek se 3 a více šrouby</t>
  </si>
  <si>
    <t>-1292804473</t>
  </si>
  <si>
    <t>https://podminky.urs.cz/item/CS_URS_2022_02/218220302</t>
  </si>
  <si>
    <t>Poznámka k položce:_x000D_
Demontáž zemnících svorek z dotčených stožárů VO nebo rozváděčů, kde bude provedena výměna zemniče (výměra položky vychází z výkresu C4 a z pasportu VO).</t>
  </si>
  <si>
    <t>218220001</t>
  </si>
  <si>
    <t>1150736088</t>
  </si>
  <si>
    <t>218220020</t>
  </si>
  <si>
    <t>363250681</t>
  </si>
  <si>
    <t>210000001-R</t>
  </si>
  <si>
    <t>Naložení a odvoz demontovaného materiálu včetně mechanizmů, uložení do vzdálenosti 15 km vč. poplatků za uložení odpadu, likvidace světelných zdrojů</t>
  </si>
  <si>
    <t>1733524892</t>
  </si>
  <si>
    <t>Poznámka k položce:_x000D_
V případě požadavku správce VO bude použitelný demontovaný materiál předán správě VO s odvozem do areálu TS Karviná, a.s. Cena položky vychází z předpokládané časové náročnosti, hodinové sazby pracovníka hodinové sazby nákladního vozidla s řidičem a z cen za uložení odpadu.  Stávající patice nebudou likvidovány, budou opět použity!</t>
  </si>
  <si>
    <t>-1494680009</t>
  </si>
  <si>
    <t>125847045</t>
  </si>
  <si>
    <t>210204103</t>
  </si>
  <si>
    <t>Montáž výložníků osvětlení jednoramenných sloupových, hmotnosti do 35 kg</t>
  </si>
  <si>
    <t>-1877199501</t>
  </si>
  <si>
    <t>https://podminky.urs.cz/item/CS_URS_2022_02/210204103</t>
  </si>
  <si>
    <t>Poznámka k položce:_x000D_
Montáž nových jednoramenných výložníků na silniční stožáry VO jmenovité výšky do 12 m včetně. Výměra položky - viz výkres C4. Položka zahrnuje použití vhodné montážní plošiny.</t>
  </si>
  <si>
    <t>31000004.1-R1</t>
  </si>
  <si>
    <t>Výložník ocelový osvětlovací jednoramenný obloukový, vyložení 2,5 m, výška nad stožár 1,8 m, osazení do dříku stožáru (před objednáním nutno ověřit horní průměry stávajících stožárů)  - podrobná specifikace uvedena v poznámce k položce</t>
  </si>
  <si>
    <t>2001227067</t>
  </si>
  <si>
    <t>Poznámka k položce:_x000D_
Specifikace položky:_x000D_
Ocelový obloukový jednoramenný výložník (vyložení 2,5 m, rameno Ø60/tl. min. 3 mm, provedení pro osazení do vrcholu dříku stožáru (před objednáním nutno ověřit horní průměry stávajících stožárů - řešeno v samostatné položce), kryt proti zatékání vody do stožáru - svou výškou výložník doplňuje závěsnou výšku svítidla na stožáru nadzemní výšky 8,2 m na 10 m, na stožáru nadzemní výšky 10,2 m na 12 m, úhel vyložení nezatíženého výložníku 2° až 4°, materiál výložníku ocel S235, celý výložník oboustranně žárově zinkovaný). V ceně položky zahrnuta doprava na místo určení.</t>
  </si>
  <si>
    <t>210204107</t>
  </si>
  <si>
    <t>1557492553</t>
  </si>
  <si>
    <t>https://podminky.urs.cz/item/CS_URS_2022_02/210204107</t>
  </si>
  <si>
    <t>31000004.9-R</t>
  </si>
  <si>
    <t>417707241</t>
  </si>
  <si>
    <t>210202013</t>
  </si>
  <si>
    <t>Montáž svítidel výbojkových se zapojením vodičů průmyslových nebo venkovních na výložník</t>
  </si>
  <si>
    <t>136268312</t>
  </si>
  <si>
    <t>https://podminky.urs.cz/item/CS_URS_2022_02/210202013</t>
  </si>
  <si>
    <t>Poznámka k položce:_x000D_
Montáž nových LED svítidel na stávající nebo nové výložníky - výměra položky viz výkres C4. Položka zahrnuje použití vhodné montážní plošiny (závěsná výška svítidel do 12 m včetně).</t>
  </si>
  <si>
    <t>31000008b-R27</t>
  </si>
  <si>
    <t>-1342116147</t>
  </si>
  <si>
    <t>31000008c-R27</t>
  </si>
  <si>
    <t>LED svítidlo 3 na výložník průměru 60 mm - podrobná specifikace uvedena v poznámce k položce</t>
  </si>
  <si>
    <t>-750330374</t>
  </si>
  <si>
    <t>Poznámka k položce:_x000D_
Specifikace položky:_x000D_
LED svítidlo 3 na výložník průměru 60 mm - Jedná se o LED svítidlo shodné ve všech parametrech s výše popsaným "LED svítidlem 2 na výložník průměru 60 mm“, odlišuje se pouze možným odlišným počtem LED zdrojů (doporučený počet LED 70 až 90 ks), velikostí světelného toku (doporučený světelný tok zdrojů 17000 lm při aktivovaném udržování konstantního světelného toku), příkonem (příkon včetně předřadníku max. 124 W na konci předpokládaného života zdrojů) a optikou - doporučené charakteristiky vyzařování světelného toku LED svítidel 3 viz Příloha č. 3, žádná část světelného toku svítidla nesmí být vyzařována nad vodorovnou rovinu procházející středem svítidla. Veškeré ostatní parametry svítidla (tvar, velikost, barva svítidla, barva světla 2700 K, režim stmívání, provedení pro osazení na výložník Ø60 mm, hmotnost atd.) zůstávají shodné s výše popsaným "LED svítidlem 2 na výložník průměru 60 mm"._x000D_
Při odlišných charakteristikách vyzařování nebo parametrech svítidel nutno garantovat dodržení požadovaných světelně technických parametrů pro dané zatřídění komunikací a ploch a navrženou geometrii osvětlovací soustavy - nutno doložit světelně technické výpočty, budou ověřeny světelně technickým měřením. V ceně položky zahrnuta doprava na místo určení a recyklační poplatek._x000D_
Poznámka - LED svítidla 3 musí z důvodu návaznosti vzhledem odpovídat LED svítidlům 3 použitým v rámci stavby "Oprava veřejného osvětlení na tř. 17. listopadu v Karviné" - před podáním cenové nabídky a objednáním svítidel musí být typ svítidel použitý v uvedené akci ověřen u vlastníka</t>
  </si>
  <si>
    <t>-190523097</t>
  </si>
  <si>
    <t>310000014.5-R</t>
  </si>
  <si>
    <t>1711420658</t>
  </si>
  <si>
    <t>310000014.1-R</t>
  </si>
  <si>
    <t>78853206</t>
  </si>
  <si>
    <t>210812011</t>
  </si>
  <si>
    <t>Montáž izolovaných kabelů měděných do 1 kV bez ukončení plných nebo laněných kulatých (např. CYKY, CHKE-R) uložených volně nebo v liště počtu a průřezu žil 3x1,5 až 6 mm2</t>
  </si>
  <si>
    <t>-1124879478</t>
  </si>
  <si>
    <t>https://podminky.urs.cz/item/CS_URS_2022_02/210812011</t>
  </si>
  <si>
    <t>Poznámka k položce:_x000D_
Svodové kabely pro napojení nových svítidel. Výměra položky vychází z výkresu C4, z výšek stožárů a délek výložníků a zahrnuje rezervu pro zapojení v elektrovýzbrojích a ve svítidlech.</t>
  </si>
  <si>
    <t>310000008-R.1</t>
  </si>
  <si>
    <t>Kabel CYKY-J 3x1,5 mm2 RE</t>
  </si>
  <si>
    <t>-75121855</t>
  </si>
  <si>
    <t>Poznámka k položce:_x000D_
Svodové kabely pro napojení nových svítidel. Ve výměře položky zahrnuto ztratné prořezem. V ceně položky zahrnuta doprava na místo určení.</t>
  </si>
  <si>
    <t>210812063</t>
  </si>
  <si>
    <t>Montáž izolovaných kabelů měděných do 1 kV bez ukončení plných nebo laněných kulatých (např. CYKY, CHKE-R) uložených volně nebo v liště počtu a průřezu žil 5x4 až 6 mm2</t>
  </si>
  <si>
    <t>-984795717</t>
  </si>
  <si>
    <t>https://podminky.urs.cz/item/CS_URS_2022_02/210812063</t>
  </si>
  <si>
    <t>Poznámka k položce:_x000D_
Montáž impulsních kabeů. Výměra položky vychází z výkresů C3.1, C3.2 a C4. Do výměry položky zahrnuta i rezerva kabelů pro zapojení do rozváděčů, prodloužení rozvodu vlivem zvlnění chrániček ve výkopech a zvlnění kabelů v chráničkách.</t>
  </si>
  <si>
    <t>310000008-R.2</t>
  </si>
  <si>
    <t>Kabel CYKY-J 5x4 mm2 RE</t>
  </si>
  <si>
    <t>-893899555</t>
  </si>
  <si>
    <t>Poznámka k položce:_x000D_
V ceně položky zahrnuta doprava na místo určení.</t>
  </si>
  <si>
    <t>210950201</t>
  </si>
  <si>
    <t>Ostatní práce při montáži vodičů, šňůr a kabelů Příplatek k cenám za zatahování kabelů do tvárnicových tras s komorami nebo do kolektorů hmotnosti kabelů do 0,75 kg</t>
  </si>
  <si>
    <t>1035403054</t>
  </si>
  <si>
    <t>https://podminky.urs.cz/item/CS_URS_2022_02/210950201</t>
  </si>
  <si>
    <t>Poznámka k položce:_x000D_
Příplatek za protažení svodových kabelů CYKY 3x1,5 dříky stožárů a výložníků a za protažení kabelů CYKY 5x4 chráničkami ve výkopech a trubkách v základech stožárů nebo rozváděčů. Výměra položky - viz montáže jednotlivých uvedených typů kabelů.</t>
  </si>
  <si>
    <t>210100001</t>
  </si>
  <si>
    <t>Ukončení vodičů izolovaných s označením a zapojením v rozváděči nebo na přístroji průřezu žíly do 2,5 mm2</t>
  </si>
  <si>
    <t>-1548304130</t>
  </si>
  <si>
    <t>https://podminky.urs.cz/item/CS_URS_2022_02/210100001</t>
  </si>
  <si>
    <t>Poznámka k položce:_x000D_
Ukončení všech jednotlivých zapojovaných žíl nových svodových kabelů.</t>
  </si>
  <si>
    <t>210100258</t>
  </si>
  <si>
    <t>Ukončení kabelů smršťovací záklopkou nebo páskou se zapojením bez letování počtu a průřezu žil do 5 x 1,5 až 4 mm2</t>
  </si>
  <si>
    <t>-1548052023</t>
  </si>
  <si>
    <t>https://podminky.urs.cz/item/CS_URS_2022_02/210100258</t>
  </si>
  <si>
    <t>Poznámka k položce:_x000D_
Ukončení konců kabelu CYKY 5x4 mm2. Výměra položky vychází z výkresu C4.</t>
  </si>
  <si>
    <t>310000010-R.2</t>
  </si>
  <si>
    <t>Smršťovací rozdělovací hlava pro kabely 5x4 mm2</t>
  </si>
  <si>
    <t>1244305450</t>
  </si>
  <si>
    <t>210812035</t>
  </si>
  <si>
    <t>Montáž izolovaných kabelů měděných do 1 kV bez ukončení plných nebo laněných kulatých (např. CYKY, CHKE-R) uložených volně nebo v liště počtu a průřezu žil 4x16 mm2</t>
  </si>
  <si>
    <t>604127323</t>
  </si>
  <si>
    <t>https://podminky.urs.cz/item/CS_URS_2022_02/210812035</t>
  </si>
  <si>
    <t>Poznámka k položce:_x000D_
Výměra položky vychází z výkresů C3.1, C3.2 a C4. Do výměry položky zahrnuta i rezerva kabelů pro zapojení do elektrovýzbrojí a rozváděčů, prodloužení rozvodu vlivem zvlnění chrániček ve výkopech a zvlnění kabelů v chráničkách.</t>
  </si>
  <si>
    <t>310000016-R</t>
  </si>
  <si>
    <t>Kabel CYKY-J 4x16 mm2 RE</t>
  </si>
  <si>
    <t>-1261023894</t>
  </si>
  <si>
    <t>Poznámka k položce:_x000D_
Do výměry položky zahrnuto i ztratné prořezem. V ceně položky zahrnuta doprava na místo určení.</t>
  </si>
  <si>
    <t>210950202</t>
  </si>
  <si>
    <t>Ostatní práce při montáži vodičů, šňůr a kabelů Příplatek k cenám za zatahování kabelů do tvárnicových tras s komorami nebo do kolektorů hmotnosti kabelů do 2 kg</t>
  </si>
  <si>
    <t>1460895949</t>
  </si>
  <si>
    <t>https://podminky.urs.cz/item/CS_URS_2022_02/210950202</t>
  </si>
  <si>
    <t>Poznámka k položce:_x000D_
Příplatek za protažení kabelů CYKY-J 4x16 chráničkami ve výkopech nebo trubkami v základech stožárů. Výměra položky - viz výměra položky 210812035.</t>
  </si>
  <si>
    <t>210100151</t>
  </si>
  <si>
    <t>Ukončení kabelů smršťovací záklopkou nebo páskou se zapojením bez letování počtu a průřezu žil do 4 x 16 mm2</t>
  </si>
  <si>
    <t>-1679781396</t>
  </si>
  <si>
    <t>https://podminky.urs.cz/item/CS_URS_2022_02/210100151</t>
  </si>
  <si>
    <t>Poznámka k položce:_x000D_
Ukončení konců kabelu CYKY 4x16 mm2. Výměra položky vychází z výkresu C4.</t>
  </si>
  <si>
    <t>310000010-R.1</t>
  </si>
  <si>
    <t>Smršťovací rozdělovací hlava pro kabely 4x6 až 4x50 mm2</t>
  </si>
  <si>
    <t>1207253098</t>
  </si>
  <si>
    <t>210101233</t>
  </si>
  <si>
    <t>Propojení kabelů nebo vodičů spojkou do 1 kV venkovní smršťovací kabelů celoplastových, počtu a průřezu žil do 4 x 10 až 16 mm2</t>
  </si>
  <si>
    <t>-883250597</t>
  </si>
  <si>
    <t>https://podminky.urs.cz/item/CS_URS_2022_02/210101233</t>
  </si>
  <si>
    <t>Poznámka k položce:_x000D_
Spojkování impulsního kabelu CYKY 5x4 v trase. Výměra položky vychází z výkresu C4 a z dodávaných délek kabelů</t>
  </si>
  <si>
    <t>310000011.5-R.1</t>
  </si>
  <si>
    <t>Smršťovací kabelová spojka NN pro celoplastové kabely 5x4 mm2 vč. příslušenství (spojovačů)</t>
  </si>
  <si>
    <t>-1815594485</t>
  </si>
  <si>
    <t>210100003</t>
  </si>
  <si>
    <t>Ukončení vodičů izolovaných s označením a zapojením v rozváděči nebo na přístroji průřezu žíly do 16 mm2</t>
  </si>
  <si>
    <t>1601748214</t>
  </si>
  <si>
    <t>Poznámka k položce:_x000D_
Ukončení žil 16 mm2 kabelu VO (4-žilového) lisovacími oky pro zapojení kabelu do elektrovýzbroje s odlišným průřezem stávajících/nových kabelů nebo při zapojení 3 ks kabelů v elektrovýzbroji. Výměra položky vychází z výkresu C4.</t>
  </si>
  <si>
    <t>310000010-R.6</t>
  </si>
  <si>
    <t>Kabelové oko lisovací pro žílu Cu 16 mm2</t>
  </si>
  <si>
    <t>-726952355</t>
  </si>
  <si>
    <t xml:space="preserve">Poznámka k položce:_x000D_
V ceně položky zahrnuta doprava na místo určení._x000D_
</t>
  </si>
  <si>
    <t>210191541</t>
  </si>
  <si>
    <t>958991138</t>
  </si>
  <si>
    <t>210000002-R</t>
  </si>
  <si>
    <t>Označení stožáru, svorky, rozváděče nebo skříňky samolepkou</t>
  </si>
  <si>
    <t>-1870616665</t>
  </si>
  <si>
    <t>310000027-R</t>
  </si>
  <si>
    <t>Samolepka na dvířka - červený výstražný blesk</t>
  </si>
  <si>
    <t>256</t>
  </si>
  <si>
    <t>166181734</t>
  </si>
  <si>
    <t>310000026-R</t>
  </si>
  <si>
    <t>Samolepka - uzemnění</t>
  </si>
  <si>
    <t>-2062734030</t>
  </si>
  <si>
    <t>310000028-R</t>
  </si>
  <si>
    <t>Samolepka - identifikační označení světelného místa (číslování)</t>
  </si>
  <si>
    <t>1562666271</t>
  </si>
  <si>
    <t>Poznámka k položce:_x000D_
V ceně položky zahrnuta doprava na místo určení. Způsob označení bude upřesněn správcem VO.</t>
  </si>
  <si>
    <t>210220002</t>
  </si>
  <si>
    <t>1580074336</t>
  </si>
  <si>
    <t>210220022</t>
  </si>
  <si>
    <t>Montáž uzemňovacího vedení s upevněním, propojením a připojením pomocí svorek v zemi s izolací spojů vodičů FeZn drátem nebo lanem průměru do 10 mm v městské zástavbě</t>
  </si>
  <si>
    <t>-2049153656</t>
  </si>
  <si>
    <t>https://podminky.urs.cz/item/CS_URS_2022_02/210220022</t>
  </si>
  <si>
    <t>Poznámka k položce:_x000D_
Výměra položky vychází z výkresů C3.1, C3.2 a C4. Výměra položky zahrnuje rezervu pro zapojení a zvlnění zemničů ve výkopech.</t>
  </si>
  <si>
    <t>310000023-R</t>
  </si>
  <si>
    <t>Zemnič FeZn průměr 10 mm</t>
  </si>
  <si>
    <t>kg</t>
  </si>
  <si>
    <t>-1459000150</t>
  </si>
  <si>
    <t>Poznámka k položce:_x000D_
Měrná hmotnost zemniče 0,625 kg/m. Do výměry položky zahrnuto ztratné prořezem. V ceně položky zahrnuta doprava na místo určení.</t>
  </si>
  <si>
    <t>310000024-R</t>
  </si>
  <si>
    <t>Stožárová zkušební svorka pro zemnič FeZn průměr 10 mm vč. spojovacího materiálu (vše v povrchové úpravě pozinkováním)</t>
  </si>
  <si>
    <t>1228803389</t>
  </si>
  <si>
    <t>210220301</t>
  </si>
  <si>
    <t>Montáž hromosvodného vedení svorek se 2 šrouby</t>
  </si>
  <si>
    <t>1673656970</t>
  </si>
  <si>
    <t>https://podminky.urs.cz/item/CS_URS_2022_02/210220301</t>
  </si>
  <si>
    <t>Poznámka k položce:_x000D_
V místech spojení 2 zemničů a dále 1 spojení na každých 80 m zemniče (obvyklá délka balení hmotnosti 50 kg) - 2 ks svorky na každé spojení zemničů. Výměna položky vychází z výkresu C4.</t>
  </si>
  <si>
    <t>310000025-R</t>
  </si>
  <si>
    <t>Spojovací svorka pro zemniče FeZn průměr 10 mm, povrchová úprava pozinkováním</t>
  </si>
  <si>
    <t>-1469017814</t>
  </si>
  <si>
    <t>78390321x-R1</t>
  </si>
  <si>
    <t>Antikorozní ošetření spoje zemničů v zemi asfaltovým nátěrem včetně dodání nátěrové asfaltové hmoty</t>
  </si>
  <si>
    <t>1054416589</t>
  </si>
  <si>
    <t>Poznámka k položce:_x000D_
Cena položky vychází z předpokládané časové náročnosti, hodinové sazby pracovníka a ceny příslušného materiálu. V ceně položky zahrnuta doprava materiálu na místo určení.</t>
  </si>
  <si>
    <t>210000003-R</t>
  </si>
  <si>
    <t>Montáž smršťovací trubice na zemnič FeZn průměr 10 mm</t>
  </si>
  <si>
    <t>857035036</t>
  </si>
  <si>
    <t>Poznámka k položce:_x000D_
V nadzemní části, při průchodu zemniče základem a 1 m v zemi - 2 m na každý dotčený stožár nebo rozváděč, u kterých je vyveden zemnič. Cena položky vychází z předpokládané časové náročnosti, hodinové sazby pracovníka.</t>
  </si>
  <si>
    <t>310000029-R</t>
  </si>
  <si>
    <t>Zelenožlutá smršťovací bužírka - na drát FeZn průměr 10 mm</t>
  </si>
  <si>
    <t>-1487136657</t>
  </si>
  <si>
    <t>46-M</t>
  </si>
  <si>
    <t>Zemní práce při extr.mont.pracích</t>
  </si>
  <si>
    <t>460010024</t>
  </si>
  <si>
    <t>Vytyčení trasy vedení kabelového (podzemního) v zastavěném prostoru</t>
  </si>
  <si>
    <t>km</t>
  </si>
  <si>
    <t>1295099786</t>
  </si>
  <si>
    <t>https://podminky.urs.cz/item/CS_URS_2022_02/460010024</t>
  </si>
  <si>
    <t>Poznámka k položce:_x000D_
Výměra položky vychází z výměr příslušných položek zemních prací - viz výkresy C3.1 a C3.2</t>
  </si>
  <si>
    <t>468051121</t>
  </si>
  <si>
    <t>Bourání základu betonového</t>
  </si>
  <si>
    <t>m3</t>
  </si>
  <si>
    <t>491156974</t>
  </si>
  <si>
    <t>460191113</t>
  </si>
  <si>
    <t>Rýhy pro kabelové spojky ručně hloubení s urovnáním dna včetně zásypu se zhutněním s přemístěním výkopku na vzdálenost do 3 m do 10 kV v hornině třídy těžitelnosti I skupiny 3</t>
  </si>
  <si>
    <t>-1072958268</t>
  </si>
  <si>
    <t>https://podminky.urs.cz/item/CS_URS_2022_02/460191113</t>
  </si>
  <si>
    <t>Poznámka k položce:_x000D_
V místech uložení kabelových spojek v zemi - viz výměra položky č. 210101233.</t>
  </si>
  <si>
    <t>460721111</t>
  </si>
  <si>
    <t>Krytí spojek, koncovek a odbočnic cihlami tloušťky do 10 cm, včetně podkladové a zásypové vrstvy s dodáním kopaného písku a uložením do rýhy, pro kabel do 6 kV</t>
  </si>
  <si>
    <t>-2109089782</t>
  </si>
  <si>
    <t>https://podminky.urs.cz/item/CS_URS_2022_02/460721111</t>
  </si>
  <si>
    <t>460632114</t>
  </si>
  <si>
    <t>Zemní protlaky zemní práce nutné k provedení protlaku výkop včetně zásypu ručně startovací jáma v hornině třídy těžitelnosti II skupiny 4</t>
  </si>
  <si>
    <t>1857912492</t>
  </si>
  <si>
    <t>https://podminky.urs.cz/item/CS_URS_2022_02/460632114</t>
  </si>
  <si>
    <t>Poznámka k položce:_x000D_
Startovací jámy pro protlaky pod komunikacemi - výměra položky viz výkresy C3.1 a C3.2.</t>
  </si>
  <si>
    <t>460632214</t>
  </si>
  <si>
    <t>Zemní protlaky zemní práce nutné k provedení protlaku výkop včetně zásypu ručně koncová jáma v hornině třídy těžitelnosti II skupiny 4</t>
  </si>
  <si>
    <t>469722400</t>
  </si>
  <si>
    <t>https://podminky.urs.cz/item/CS_URS_2022_02/460632214</t>
  </si>
  <si>
    <t>Poznámka k položce:_x000D_
Koncové jámy pro protlaky pod komunikacemi - výměra položky viz výkresy C3.1 a C3.2.</t>
  </si>
  <si>
    <t>460631212</t>
  </si>
  <si>
    <t>Zemní protlaky řízené horizontální vrtání v hornině třídy těžitelnosti I a II skupiny 1 až 4 včetně protlačení trub v hloubce do 6 m vnějšího průměru vrtu přes 90 do 110 mm</t>
  </si>
  <si>
    <t>-116704002</t>
  </si>
  <si>
    <t>https://podminky.urs.cz/item/CS_URS_2022_02/460631212</t>
  </si>
  <si>
    <t>Poznámka k položce:_x000D_
Řízené protlaky pod komunikacemi - výměra položky viz výkresy C3.1 a C3.2.</t>
  </si>
  <si>
    <t>31000033.2-R</t>
  </si>
  <si>
    <t>Plastová trubka PE průměr 110 mm do protlaku</t>
  </si>
  <si>
    <t>332807108</t>
  </si>
  <si>
    <t xml:space="preserve">Poznámka k položce:_x000D_
Výměra položky vychází z délky protlaků a dodávaných délek trubek. V ceně položky zahrnuta doprava na místo určení._x000D_
</t>
  </si>
  <si>
    <t>31000033.2.1-R</t>
  </si>
  <si>
    <t>Spojka plastových chrániček D110 mm</t>
  </si>
  <si>
    <t>1814127382</t>
  </si>
  <si>
    <t>Poznámka k položce:_x000D_
Výměra položky vychází z délky protlaků a dodávaných délek trubek. Do výměry položky zahrnuty i spojky chrániček v kopaném prostupu pod komunikací. V ceně položky zahrnuta doprava na místo určení.</t>
  </si>
  <si>
    <t>460391123</t>
  </si>
  <si>
    <t>Zásyp jam ručně s uložením výkopku ve vrstvách a úpravou povrchu s přemístění sypaniny ze vzdálenosti do 10 m se zhutněním z horniny třídy těžitelnosti I skupiny 3</t>
  </si>
  <si>
    <t>-2017103335</t>
  </si>
  <si>
    <t>https://podminky.urs.cz/item/CS_URS_2022_02/460391123</t>
  </si>
  <si>
    <t>Poznámka k položce:_x000D_
Položka zahrnuje zásyp jam pro pro pro sondy, zásyp výkopů pro odkrytí cizích sítí mimo kabelovou rýhu při křížení, zásyp výkopů pro odkopání stávajících vstupů do stávajících stožárů nebo rozváděčů. Pozn. - Předpokládaná potřeba 50% zásypů jam v hornině třídy těžitelnosti I skupiny 3 a 50% zásypů jam v hornině třídy těžitelnosti II skupiny 4.</t>
  </si>
  <si>
    <t>460391124</t>
  </si>
  <si>
    <t>Zásyp jam ručně s uložením výkopku ve vrstvách a úpravou povrchu s přemístění sypaniny ze vzdálenosti do 10 m se zhutněním z horniny třídy těžitelnosti II skupiny 4</t>
  </si>
  <si>
    <t>575186410</t>
  </si>
  <si>
    <t>https://podminky.urs.cz/item/CS_URS_2022_02/460391124</t>
  </si>
  <si>
    <t>460281113</t>
  </si>
  <si>
    <t>Pažení výkopů příložné plné jam, hloubky do 4 m</t>
  </si>
  <si>
    <t>-1848190969</t>
  </si>
  <si>
    <t>https://podminky.urs.cz/item/CS_URS_2022_02/460281113</t>
  </si>
  <si>
    <t xml:space="preserve">Poznámka k položce:_x000D_
Pažení výkopů hloubky nad 1 m (jámy hloubky nad 1 m pro protlaky a jámy hloubky nad 1 m pro sondy). </t>
  </si>
  <si>
    <t>460281123</t>
  </si>
  <si>
    <t>Pažení výkopů odstranění pažení příložného plného jam, hloubky do 4 m</t>
  </si>
  <si>
    <t>107080744</t>
  </si>
  <si>
    <t>https://podminky.urs.cz/item/CS_URS_2022_02/460281123</t>
  </si>
  <si>
    <t>Poznámka k položce:_x000D_
Výměra položky vychází z výměry položky č. 460281113.</t>
  </si>
  <si>
    <t>460641125</t>
  </si>
  <si>
    <t>Základové konstrukce základ bez bednění do rostlé zeminy z monolitického železobetonu bez výztuže bez zvláštních nároků na prostředí tř. C 25/30</t>
  </si>
  <si>
    <t>-2098794662</t>
  </si>
  <si>
    <t>460242211</t>
  </si>
  <si>
    <t>Provizorní zajištění inženýrských sítí ve výkopech kabelů při křížení</t>
  </si>
  <si>
    <t>-1709739877</t>
  </si>
  <si>
    <t>https://podminky.urs.cz/item/CS_URS_2022_02/460242211</t>
  </si>
  <si>
    <t>Poznámka k položce:_x000D_
Výskyt inženýrských sítí - viz výkresy C3.1 a C3.2.</t>
  </si>
  <si>
    <t>460762111</t>
  </si>
  <si>
    <t>Křižovatka betonového kabelového žlabu s inženýrskými sítěmi včetně úpravy dna rýhy a zakrytím žlabu bez zásypu</t>
  </si>
  <si>
    <t>-2067941305</t>
  </si>
  <si>
    <t>https://podminky.urs.cz/item/CS_URS_2022_02/460762111</t>
  </si>
  <si>
    <t>Poznámka k položce:_x000D_
Položka zahrnuje pro 1 ks dodání 2 m kabelového žlabu s krytem (ochrana cizí sítě, ochrana chráničky VO při křížení VN nebo horkovodu), případně dle požadavku správce cizí sítě dělenou chráničku místo kabelového žlabu. Na každé křížení s cizím kabelem uvažována potřeba 2,5 m žlabu (dělené chráničky), t.j. 1,25 násobek základní výměry, na křížení s horkovodem 4 m žlabu, t.j. 2 násobek základní výměry, která zahrnuje 2 m žlabu.</t>
  </si>
  <si>
    <t>460161143</t>
  </si>
  <si>
    <t>Hloubení zapažených i nezapažených kabelových rýh ručně včetně urovnání dna s přemístěním výkopku do vzdálenosti 3 m od okraje jámy nebo s naložením na dopravní prostředek šířky 35 cm hloubky 50 cm v hornině třídy těžitelnosti II skupiny 4</t>
  </si>
  <si>
    <t>-412410379</t>
  </si>
  <si>
    <t>460421201</t>
  </si>
  <si>
    <t>Kabelové lože včetně podsypu, zhutnění a urovnání povrchu z prohozeného výkopku tloušťky 5 cm nad kabel bez zakrytí, šířky do 65 cm</t>
  </si>
  <si>
    <t>1736717005</t>
  </si>
  <si>
    <t>Poznámka k položce:_x000D_
Jedná se o lože z prohozeného výkopku tloušťky 20 cm ve výkopech 35x50 cm v nezpevněných površích (zeleni).</t>
  </si>
  <si>
    <t>460431133</t>
  </si>
  <si>
    <t>Zásyp kabelových rýh ručně s přemístění sypaniny ze vzdálenosti do 10 m, s uložením výkopku ve vrstvách včetně zhutnění a úpravy povrchu šířky 35 cm hloubky 30 cm z horniny třídy těžitelnosti II skupiny 4</t>
  </si>
  <si>
    <t>-1929657710</t>
  </si>
  <si>
    <t>https://podminky.urs.cz/item/CS_URS_2022_02/460431133</t>
  </si>
  <si>
    <t>Poznámka k položce:_x000D_
Zásyp rýh 35x50 cm nad ložem z prosáté zeminy tloušťky 20 cm. Výměra položky vychází z výměry položky č. 460161143.</t>
  </si>
  <si>
    <t>460161133</t>
  </si>
  <si>
    <t>Hloubení zapažených i nezapažených kabelových rýh ručně včetně urovnání dna s přemístěním výkopku do vzdálenosti 3 m od okraje jámy nebo s naložením na dopravní prostředek šířky 35 cm hloubky 40 cm v hornině třídy těžitelnosti II skupiny 4</t>
  </si>
  <si>
    <t>-373380138</t>
  </si>
  <si>
    <t>460431122</t>
  </si>
  <si>
    <t>Zásyp kabelových rýh ručně s přemístění sypaniny ze vzdálenosti do 10 m, s uložením výkopku ve vrstvách včetně zhutnění a úpravy povrchu šířky 35 cm hloubky 20 cm z horniny třídy těžitelnosti I skupiny 3</t>
  </si>
  <si>
    <t>239395440</t>
  </si>
  <si>
    <t>https://podminky.urs.cz/item/CS_URS_2022_02/460431122</t>
  </si>
  <si>
    <t>Poznámka k položce:_x000D_
Jedná se o zásyp rýh šířky 35 cm a hloubky 50 cm v chodnících a zpevněných plochách štěrkodrtí (vrstva nad pískovým ložem po spodní hranu podkladové konstrukční vrstvy chodníku nebo plochy).</t>
  </si>
  <si>
    <t>460791212</t>
  </si>
  <si>
    <t>Montáž trubek ochranných uložených volně do rýhy plastových ohebných, vnitřního průměru přes 32 do 50 mm</t>
  </si>
  <si>
    <t>1400016739</t>
  </si>
  <si>
    <t>https://podminky.urs.cz/item/CS_URS_2022_02/460791212</t>
  </si>
  <si>
    <t>Poznámka k položce:_x000D_
Uložení chrániček pro impulsní kabely. Výměra položky vychází z výměry impulsních kabelů zkrácené o části kabelů uložených nad zemí.</t>
  </si>
  <si>
    <t>310000033-R</t>
  </si>
  <si>
    <t>Korugovaná červená ohebná ochranná trubka HDPE/LDPE průměr 50 mm s protahovacím lankem</t>
  </si>
  <si>
    <t>-447364691</t>
  </si>
  <si>
    <t>Poznámka k položce:_x000D_
Pro uložení impulsních kabelů. V ceně položky zahrnuta doprava na místo určení. Do výměry položky zahrnuto ztratné prořezem. Součástí dodávky trubek je pro každé balení (50 m) 1 ks spojky trubek.</t>
  </si>
  <si>
    <t>460791213</t>
  </si>
  <si>
    <t>Montáž trubek ochranných uložených volně do rýhy plastových ohebných, vnitřního průměru přes 50 do 90 mm</t>
  </si>
  <si>
    <t>592713572</t>
  </si>
  <si>
    <t>https://podminky.urs.cz/item/CS_URS_2022_02/460791213</t>
  </si>
  <si>
    <t>Poznámka k položce:_x000D_
Výměra položky odpovídá délce kabelů průřezů 10 mm2 a větších dodaných pro uložení v zemi zkrácené o části kabelů v trubkách v základech a části kabelů uložených nad zemí . Ve výměře položky jsou zahrnuty i trubky určené k obetonování ve výkopech 35/80 cm.</t>
  </si>
  <si>
    <t>310000016-R.1</t>
  </si>
  <si>
    <t>Korugovaná červená ohebná ochranná trubka HDPE/LDPE průměr 75/61 mm s protahovacím lankem</t>
  </si>
  <si>
    <t>-935241329</t>
  </si>
  <si>
    <t>Poznámka k položce:_x000D_
V ceně položky zahrnuta doprava na místo určení. Do výměry položky zahrnuto ztratné prořezem. Součástí dodávky trubek je pro každé balení (50 m) 1 ks spojky trubek.</t>
  </si>
  <si>
    <t>460671113</t>
  </si>
  <si>
    <t>Výstražná fólie z PVC pro krytí kabelů včetně vyrovnání povrchu rýhy, rozvinutí a uložení fólie šířky do 34 cm</t>
  </si>
  <si>
    <t>-1651600487</t>
  </si>
  <si>
    <t>https://podminky.urs.cz/item/CS_URS_2022_02/460671113</t>
  </si>
  <si>
    <t>Poznámka k položce:_x000D_
Položka zahrnuje mj. dodání červené výstražné fólie. Výměra položky odpovídá délce kabelových rýh šířky 35 cm v zemi, ve výměře položky zahrnuto ztratné prořezem.</t>
  </si>
  <si>
    <t>460581131</t>
  </si>
  <si>
    <t>Úprava terénu uvedení nezpevněného terénu do původního stavu v místě dočasného uložení výkopku s vyhrabáním, srovnáním a částečným dosetím trávy</t>
  </si>
  <si>
    <t>662630463</t>
  </si>
  <si>
    <t>https://podminky.urs.cz/item/CS_URS_2022_02/460581131</t>
  </si>
  <si>
    <t xml:space="preserve">Poznámka k položce:_x000D_
Po dokončení zemních prací (záhozu a zhutnění) v zeleni. Výměra položky - viz odstranění travnatého porostu._x000D_
</t>
  </si>
  <si>
    <t>460581121</t>
  </si>
  <si>
    <t>Úprava terénu zatravnění, včetně dodání osiva a zalití vodou na rovině</t>
  </si>
  <si>
    <t>802394207</t>
  </si>
  <si>
    <t>https://podminky.urs.cz/item/CS_URS_2022_02/460581121</t>
  </si>
  <si>
    <t>Poznámka k položce:_x000D_
Po dokončení zemních prací (záhozu a zhutnění) v zeleni a provedení provizorní úpravy terénu. Výměra položky - viz provizorní úprava terénu se zhutněním.</t>
  </si>
  <si>
    <t>468041121</t>
  </si>
  <si>
    <t>Řezání spár v podkladu nebo krytu živičném, tloušťky do 5 cm</t>
  </si>
  <si>
    <t>1115830238</t>
  </si>
  <si>
    <t>https://podminky.urs.cz/item/CS_URS_2022_02/468041121</t>
  </si>
  <si>
    <t>Poznámka k položce:_x000D_
V místech výkopů v asfaltových površích v chodnících. Výměra položky vychází z výkresů C3.1, C3.2, D2.3 a z průzkumu v terénu.</t>
  </si>
  <si>
    <t>468011141</t>
  </si>
  <si>
    <t>Odstranění podkladů nebo krytů komunikací včetně rozpojení na kusy a zarovnání styčné spáry ze živice, tloušťky do 5 cm</t>
  </si>
  <si>
    <t>2130050442</t>
  </si>
  <si>
    <t>https://podminky.urs.cz/item/CS_URS_2022_02/468011141</t>
  </si>
  <si>
    <t>Poznámka k položce:_x000D_
Odstranění stávajících asfaltových povrchů v chodnících. V místech výkopů v asfaltových površích v chodnících. Výměra položky vychází z výkresů C3.1, C3.2, D2.3 a z průzkumu v terénu.</t>
  </si>
  <si>
    <t>460881313</t>
  </si>
  <si>
    <t>Kryt vozovek a chodníků z litého asfaltu včetně rozprostření, tloušťky přes 3 do 5 cm</t>
  </si>
  <si>
    <t>337437824</t>
  </si>
  <si>
    <t>https://podminky.urs.cz/item/CS_URS_2022_02/460881313</t>
  </si>
  <si>
    <t>Poznámka k položce:_x000D_
Výměra položky vychází z výměry položky č. 468011141.</t>
  </si>
  <si>
    <t>468041111</t>
  </si>
  <si>
    <t>Řezání spár v podkladu nebo krytu betonovém, hloubky do 10 cm</t>
  </si>
  <si>
    <t>-1801719208</t>
  </si>
  <si>
    <t>https://podminky.urs.cz/item/CS_URS_2022_02/468041111</t>
  </si>
  <si>
    <t>Poznámka k položce:_x000D_
V místech výkopů v asfaltových chodnících. Výměra položky vychází z výkresů C3.1, C3.2, D2.3 a z průzkumu v terénu.</t>
  </si>
  <si>
    <t>468011131</t>
  </si>
  <si>
    <t>Odstranění podkladů nebo krytů komunikací včetně rozpojení na kusy a zarovnání styčné spáry z betonu prostého, tloušťky do 15 cm</t>
  </si>
  <si>
    <t>1406887963</t>
  </si>
  <si>
    <t>https://podminky.urs.cz/item/CS_URS_2022_02/468011131</t>
  </si>
  <si>
    <t>Poznámka k položce:_x000D_
Odstranění stávajících betonových podkladů asfaltových chodníků. cích. V místech výkopů v asfaltových površích v chodnících. Výměra položky vychází z výkresů C3.1, C3.2 , D2.3 a z průzkumu v terénu.</t>
  </si>
  <si>
    <t>460371111</t>
  </si>
  <si>
    <t>Naložení výkopku ručně z hornin třídy těžitelnosti I skupiny 1 až 3</t>
  </si>
  <si>
    <t>-536855801</t>
  </si>
  <si>
    <t>https://podminky.urs.cz/item/CS_URS_2022_02/460371111</t>
  </si>
  <si>
    <t xml:space="preserve">Poznámka k položce:_x000D_
Naložení zeminy pro odvoz. Výměra položky vychází z výměr jednotlivých položek zemních prací._x000D_
</t>
  </si>
  <si>
    <t>460341113</t>
  </si>
  <si>
    <t>Vodorovné přemístění (odvoz) horniny dopravními prostředky včetně složení, bez naložení a rozprostření jakékoliv třídy, na vzdálenost přes 500 do 1000 m</t>
  </si>
  <si>
    <t>524029137</t>
  </si>
  <si>
    <t>https://podminky.urs.cz/item/CS_URS_2022_02/460341113</t>
  </si>
  <si>
    <t>Poznámka k položce:_x000D_
Výměra položky vychází z výměry položky č. 460371111.</t>
  </si>
  <si>
    <t>460341121</t>
  </si>
  <si>
    <t>Vodorovné přemístění (odvoz) horniny dopravními prostředky včetně složení, bez naložení a rozprostření jakékoliv třídy, na vzdálenost Příplatek k ceně -1113 za každých dalších i započatých 1000 m</t>
  </si>
  <si>
    <t>999643022</t>
  </si>
  <si>
    <t>https://podminky.urs.cz/item/CS_URS_2022_02/460341121</t>
  </si>
  <si>
    <t xml:space="preserve">Poznámka k položce:_x000D_
Odvoz na skládku do 15 km, tj. příplatek na 14 km (14 x 1000 m)._x000D_
</t>
  </si>
  <si>
    <t>460371113</t>
  </si>
  <si>
    <t>Naložení výkopku ručně z hornin třídy těžitelnosti II skupiny 4 až 5</t>
  </si>
  <si>
    <t>651223432</t>
  </si>
  <si>
    <t>https://podminky.urs.cz/item/CS_URS_2022_02/460371113</t>
  </si>
  <si>
    <t>Poznámka k položce:_x000D_
Naložení sutě, betonu, asfaltu a vybouraných hmot. Výměra položky vychází z výměr jednotlivých položek zemních prací.</t>
  </si>
  <si>
    <t>469972111</t>
  </si>
  <si>
    <t>Odvoz suti a vybouraných hmot odvoz suti a vybouraných hmot do 1 km</t>
  </si>
  <si>
    <t>-166488225</t>
  </si>
  <si>
    <t>https://podminky.urs.cz/item/CS_URS_2022_02/469972111</t>
  </si>
  <si>
    <t>Poznámka k položce:_x000D_
Výměra položky vychází z výměr jednotlivých položek zemních prací. a měrné hmotnosti materiálu.</t>
  </si>
  <si>
    <t>469972121</t>
  </si>
  <si>
    <t>Odvoz suti a vybouraných hmot odvoz suti a vybouraných hmot Příplatek k ceně za každý další i započatý 1 km</t>
  </si>
  <si>
    <t>927510408</t>
  </si>
  <si>
    <t>https://podminky.urs.cz/item/CS_URS_2022_02/469972121</t>
  </si>
  <si>
    <t>Poznámka k položce:_x000D_
Odvoz na skládku do 15 km, tj. příplatek na 14 km (14 x 1000 m).</t>
  </si>
  <si>
    <t>460361121</t>
  </si>
  <si>
    <t>Poplatek (skládkovné) za uložení zeminy na recyklační skládce zatříděné do Katalogu odpadů pod kódem 17 05 04</t>
  </si>
  <si>
    <t>-276863420</t>
  </si>
  <si>
    <t>https://podminky.urs.cz/item/CS_URS_2022_02/460361121</t>
  </si>
  <si>
    <t>Poznámka k položce:_x000D_
Hmotnost spočítána na základě zprůměrované měrné hmotnosti daného materiálu a jeho množství.</t>
  </si>
  <si>
    <t>469973120</t>
  </si>
  <si>
    <t>Poplatek za uložení stavebního odpadu (skládkovné) na recyklační skládce z prostého betonu zatříděného do Katalogu odpadů pod kódem 17 01 01</t>
  </si>
  <si>
    <t>219779421</t>
  </si>
  <si>
    <t>https://podminky.urs.cz/item/CS_URS_2022_02/469973120</t>
  </si>
  <si>
    <t>469973124</t>
  </si>
  <si>
    <t>Poplatek za uložení stavebního odpadu (skládkovné) na recyklační skládce směsného stavebního a demoličního zatříděného do Katalogu odpadů pod kódem 17 09 04</t>
  </si>
  <si>
    <t>1660913656</t>
  </si>
  <si>
    <t>https://podminky.urs.cz/item/CS_URS_2022_02/469973124</t>
  </si>
  <si>
    <t>469973125</t>
  </si>
  <si>
    <t>Poplatek za uložení stavebního odpadu (skládkovné) na recyklační skládce asfaltového bez obsahu dehtu zatříděného do Katalogu odpadů pod kódem 17 03 02</t>
  </si>
  <si>
    <t>1344013549</t>
  </si>
  <si>
    <t>https://podminky.urs.cz/item/CS_URS_2022_02/469973125</t>
  </si>
  <si>
    <t>HZS</t>
  </si>
  <si>
    <t>Hodinové zúčtovací sazby</t>
  </si>
  <si>
    <t>HZS-R1</t>
  </si>
  <si>
    <t>Revize elektro v rozsahu navržených úprav VO vč. provedení potřebných měření a vypracování kompletní revizní zprávy ve 4 výtiscích</t>
  </si>
  <si>
    <t>hod</t>
  </si>
  <si>
    <t>512</t>
  </si>
  <si>
    <t>1402041504</t>
  </si>
  <si>
    <t>Poznámka k položce:_x000D_
Rozsah vychází z rozsahu stavby a navrženého technického řešení (viz výkresy C2 a C4).</t>
  </si>
  <si>
    <t>HZS-R2</t>
  </si>
  <si>
    <t>Přepojení rozvodu VO, provizorní provoz, rozfázování, provedení provozních měření, oprava schéma v rozváděčích</t>
  </si>
  <si>
    <t>-1275577206</t>
  </si>
  <si>
    <t>Poznámka k položce:_x000D_
Vychází z rozsahu prováděných úprav a navrženého technického řešení.</t>
  </si>
  <si>
    <t>HZS-R7</t>
  </si>
  <si>
    <t>Pronájem montážní plošiny s dosahem do pracovní výšky min. 12 m vč. obsluhy</t>
  </si>
  <si>
    <t>hod.</t>
  </si>
  <si>
    <t>-177377631</t>
  </si>
  <si>
    <t>Poznámka k položce:_x000D_
Pro provedení prací ve výškách, u kterých není montážní plošina součástí příslušných montážních položek dle příslušných ceníků nebo není její použití v popisu položky uvedeno (ověření osazovacích průměrů nových výložníků před jejich objednáním přímo na konkrétních stožárech, demontáž a montáž svodových kabelů od svítidel).</t>
  </si>
  <si>
    <t>HZS-R3</t>
  </si>
  <si>
    <t>Jednání se správci cizích sítí a komunikací, s vlastníky dotčených nemovitostí</t>
  </si>
  <si>
    <t>416020181</t>
  </si>
  <si>
    <t>Poznámka k položce:_x000D_
Jedná se o jednání se správci inženýrských sítí či komunikací a vlastníky nemovitostí, projednání dotčení zařízení nebo vstupu na pozemek před zahájením stavby a předání zařízení nebo pozemku před dokončením stavby. Vychází z rozsahu stavby, vlastnictví dotčených parcel a navrženého technického řešení.</t>
  </si>
  <si>
    <t>02 - Vedlejší rozpočtové náklady</t>
  </si>
  <si>
    <t>VRN - Vedlejší rozpočtové náklady</t>
  </si>
  <si>
    <t>VRN</t>
  </si>
  <si>
    <t>VRN-R15.1</t>
  </si>
  <si>
    <t>Zajištění obnovení (prodloužení platnosti) vyjádření k projektové dokumentaci (viz dokladová část) a zajištění vytyčení všech dotčených inženýrských sítí v místech provádění zemních prací na místě jejich správci před zahájením prací včetně vyznačení trasy v terénu, úhrada souvisejících poplatků za jednotlivá vyjádření a za vytyčení sítí a dopravu na místo</t>
  </si>
  <si>
    <t>soubor</t>
  </si>
  <si>
    <t>1024</t>
  </si>
  <si>
    <t>79728404</t>
  </si>
  <si>
    <t>Poznámka k položce:_x000D_
Rozsah - viiz výkresová část a dokladová část dokumentace. Cena vychází z předpokládané časové náročnosti, hodinové sazby pracovníků zhotovitele a z ceníků příslušných prací jednotlivých správců sítí a poplatků za obnovení jednotlivých vyjádření.</t>
  </si>
  <si>
    <t>VRN-R2</t>
  </si>
  <si>
    <t>-298881273</t>
  </si>
  <si>
    <t>Poznámka k položce:_x000D_
Kontrolní měření osvětlení ve 4 úsecích osvětlovací soustavy s rozdílnou konfigurací - viz světelně technické výpočty v textové části dokumentace. Požadováno provedení v souladu s ČSN EN 13201-4.</t>
  </si>
  <si>
    <t>VRN-R12.1</t>
  </si>
  <si>
    <t>Geodetické práce - geodetické zaměření umístění stožárů VO na podkladu katastrální mapy ve třech vyhotoveních vč. 3 ks CD (soubory ve formátech dgn, dxf nebo dwg)</t>
  </si>
  <si>
    <t>1352889254</t>
  </si>
  <si>
    <t>VRN-R3</t>
  </si>
  <si>
    <t>Digitální fotodokumentace zařízení VO a otevřených výkopů pro potřeby správce VO (pasportizace a evidence zařízení VO) - 2 x CD</t>
  </si>
  <si>
    <t>-492375826</t>
  </si>
  <si>
    <t xml:space="preserve">Poznámka k položce:_x000D_
Vychází z rozsahu prováděných úprav a navrženého technického řešení._x000D_
</t>
  </si>
  <si>
    <t>VRN-R17</t>
  </si>
  <si>
    <t>Digitální fotodokumentace (kamerová nahrávka) stavu dotčených komunikací a ploch v rozsahu stavby před zahájením stavby (1 x CD)</t>
  </si>
  <si>
    <t>-1228347975</t>
  </si>
  <si>
    <t>VRN-R13</t>
  </si>
  <si>
    <t>1932091609</t>
  </si>
  <si>
    <t>Poznámka k položce:_x000D_
Vychází z rozsahu úprav, navrženého technického řešení a podmínek správců komunikací .</t>
  </si>
  <si>
    <t>VRN-R16</t>
  </si>
  <si>
    <t>Provizorní dopravní značení a souvisejícící dopravní opatření včetně zajištění projektu, projednání a odsouhlasení</t>
  </si>
  <si>
    <t>-1947843392</t>
  </si>
  <si>
    <t>Poznámka k položce:_x000D_
Vychází z rozsahu prováděných úprav, délky dotčených komunikací a ceny za jednotku, která zohledňuje navržené technické řešení a místní podmínky.</t>
  </si>
  <si>
    <t>VRN-R14</t>
  </si>
  <si>
    <t>Zajištění podkladů pro přejímací řízení zařízení VO včetně dodání dokumentace opravené dle skutečného provedení</t>
  </si>
  <si>
    <t>-868712483</t>
  </si>
  <si>
    <t>Poznámka k položce:_x000D_
Vychází z rozsahu prováděných úprav VO a z požadavků správce a vblastníka zařízení VO.</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</si>
  <si>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</si>
  <si>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</si>
  <si>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</si>
  <si>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</si>
  <si>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</si>
  <si>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</si>
  <si>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</si>
  <si>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</si>
  <si>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</si>
  <si>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</si>
  <si>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</si>
  <si>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</si>
  <si>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</si>
  <si>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</si>
  <si>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</si>
  <si>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</si>
  <si>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</si>
  <si>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</si>
  <si>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</si>
  <si>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</si>
  <si>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</si>
  <si>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</si>
  <si>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</si>
  <si>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</si>
  <si>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</si>
  <si>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</si>
  <si>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</si>
  <si>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</si>
  <si>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</si>
  <si>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</si>
  <si>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</si>
  <si>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</si>
  <si>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</si>
  <si>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</si>
  <si>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</si>
  <si>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</si>
  <si>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</si>
  <si>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</si>
  <si>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</si>
  <si>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</si>
  <si>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</si>
  <si>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</si>
  <si>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</si>
  <si>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</si>
  <si>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</si>
  <si>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</si>
  <si>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</si>
  <si>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</si>
  <si>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</si>
  <si>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</si>
  <si>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</si>
  <si>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</si>
  <si>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</si>
  <si>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</si>
  <si>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</si>
  <si>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</si>
  <si>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</si>
  <si>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</si>
  <si>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</si>
  <si>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</si>
  <si>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</si>
  <si>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</si>
  <si>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</si>
  <si>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</si>
  <si>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</si>
  <si>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</si>
  <si>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</si>
  <si>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</si>
  <si>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</si>
  <si>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</si>
  <si>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</si>
  <si>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</si>
  <si>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</si>
  <si>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</si>
  <si>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</si>
  <si>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</si>
  <si>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</si>
  <si>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</si>
  <si>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</si>
  <si>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</si>
  <si>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</si>
  <si>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</si>
  <si>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</si>
  <si>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</si>
  <si>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</si>
  <si>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</si>
  <si>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</si>
  <si>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</si>
  <si>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</si>
  <si>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</si>
  <si>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</si>
  <si>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</si>
  <si>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</si>
  <si>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</si>
  <si>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</si>
  <si>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</si>
  <si>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</si>
  <si>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</si>
  <si>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</si>
  <si>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</si>
  <si>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</si>
  <si>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</si>
  <si>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</si>
  <si>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</si>
  <si>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</si>
  <si>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</si>
  <si>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</si>
  <si>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</si>
  <si>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</si>
  <si>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</si>
  <si>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</si>
  <si>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</si>
  <si>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</si>
  <si>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</si>
  <si>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</si>
  <si>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</si>
  <si>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</si>
  <si>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</si>
  <si>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</si>
  <si>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</si>
  <si>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</si>
  <si>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</si>
  <si>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</si>
  <si>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</si>
  <si>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</si>
  <si>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</si>
  <si>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</si>
  <si>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</si>
  <si>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</si>
  <si>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</si>
  <si>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</si>
  <si>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</si>
  <si>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</si>
  <si>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</si>
  <si>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</si>
  <si>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</si>
  <si>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</si>
  <si>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</si>
  <si>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</si>
  <si>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</si>
  <si>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</si>
  <si>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</si>
  <si>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</si>
  <si>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</si>
  <si>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</si>
  <si>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</si>
  <si>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</si>
  <si>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</si>
  <si>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</si>
  <si>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</si>
  <si>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</si>
  <si>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</si>
  <si>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</si>
  <si>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</si>
  <si>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</si>
  <si>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</si>
  <si>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</si>
  <si>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</si>
  <si>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</si>
  <si>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</si>
  <si>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</si>
  <si>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</si>
  <si>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</si>
  <si>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</si>
  <si>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</si>
  <si>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</si>
  <si>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</si>
  <si>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</si>
  <si>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</si>
  <si>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</si>
  <si>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</si>
  <si>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</si>
  <si>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</si>
  <si>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</si>
  <si>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</si>
  <si>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</si>
  <si>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</si>
  <si>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</si>
  <si>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</si>
  <si>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</si>
  <si>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</si>
  <si>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</si>
  <si>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</si>
  <si>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</si>
  <si>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</si>
  <si>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Poznámka k položce:
Geodetické zaměření trasy VO včetně stožárů. Vychází z rozsahu prováděných úprav VO.</t>
  </si>
  <si>
    <t>Světelnětechnické měření soustavy VO vč. protokolu ve 3 vyhotoveních</t>
  </si>
  <si>
    <t>741210001</t>
  </si>
  <si>
    <t>Montáž rozvodnic oceloplechových nebo plastových bez zapojení vodičů běžných, hmotnosti do 20 kg</t>
  </si>
  <si>
    <t>Plastová odbočná vodotěsná krabice se svorkovnicí pro propojení až 4 ks kabelů průřezu do 35 mm2 včetně, provedení odolné povětrnostrním vlivům - podrobnosti viz specifikace v poznámce k položce</t>
  </si>
  <si>
    <t>Demontáž rozvodnic plastových, uložených na povrchu, krytí přes IPx 4, plochy do 0,2 m2</t>
  </si>
  <si>
    <t>Demontáž zásuvek se zachováním funkčnosti průmyslových nástěnných, pro prostředí venkovní nebo mokré, připojení šroubové 2P+PE</t>
  </si>
  <si>
    <t>Demontáž proudových chráničů dvoupólových nn do 25 A bez krytu nebo s krytem</t>
  </si>
  <si>
    <t>Montáž zásuvek průmyslových se zapojením vodičů spojovacích, provedení IP 67 2P+PE 16 A</t>
  </si>
  <si>
    <t>Vodotěsná zásuvka 3 pólová s těsnícím víčkem (krytem), 2P+PE, 250 V AC, 16 A, provedení do venkovního prostoru, krytí min. IP44</t>
  </si>
  <si>
    <t>Ocelová upevňovací páska nerez (š=12,7 mm, tl.=0,75 mm, 5,72 kN)</t>
  </si>
  <si>
    <t>Spona pro ocelovou upevňovací nerez pásku šířky 12,7 mm a tloušťky 0,75 mm</t>
  </si>
  <si>
    <t>Proudový chránič - 2 pólový, spínací schopnost min. 6 kA, typ A, nezpožděný, jmenovitý proud 25 A, reziduální proud 30 mA, jmenovité napětí AC 230 V, pracovní teplota - rozsah min. -25°C až +45 °C</t>
  </si>
  <si>
    <t>Montáž proudových chráničů se zapojením vodičů dvoupólových nn do 25 A ve skříni</t>
  </si>
  <si>
    <t>Demontáž stožárů osvětlení ocelových samostatně stojících, délky do 12 m</t>
  </si>
  <si>
    <t>Demontáž elektrovýzbroje stožárů osvětlení 3 okruhy</t>
  </si>
  <si>
    <t>Demontáž elektrovýzbroje stožárů osvětlení 2 okruhy</t>
  </si>
  <si>
    <t>Stožár ocelový osvětlovací silniční vetknutý třístupňový jmenovité výšky 12 m (Ø219/133/102 mm, nadzemní výška 10,2 m, vetknutí 1,5 m) s ochrannou manžetou a ochrannou vrstvou z plastisolu ve spodní části - podrobná specifikace uvedena v poznámce k položce</t>
  </si>
  <si>
    <t>Poznámka k položce:
Specifikace položky:
Ocelový osvětlovací silniční bezpaticový vetknutý stožár třístupňový jmenovité výšky 12 m s ochrannou manžetou v místě vetknutí, provedení v souladu s technickými normami řady ČSN EN 40, dřík třístupňový (Ø219/tl. 6,3 mm - délka 4 m, Ø133/tl. 5 mm - délka 3,8 m, Ø102/tl. 4 mm - délka 3,9 m, délka vetknutí dříku do země 1,5 m, nadzemní výška dříku 10,2 m, celková délka dříku 11,7 m, hmotnost cca 252 kg), ochranná manžeta délky 500 mm z plechu tl. min. 3 mm, střed ochranné manžety v úrovní vetknutí dříku do země, materiál stožáru ocel S235, povrchová úprava celého stožáru oboustranným žárovým zinkováním, od úrovně vetknutí po dvířka ochranná plastisolová vrstva (cca 1 m, přesnou výšku a barevný odstín upřesní zástupce TSK, a.s.), zapuštěná dvířka se zaoblenými rohy šířky 100 až 120 mm a výšky 350 až 400 mm s uzamykáním zámkem s hlavou  na trojúhelníkový klíč, spodní okraj dvířek 600 mm nad úrovní vetknutí, uvnitř dříku šroub M8 pro upevnění elektrovýzbroje, ve spodní části dříku otvor se závitem M8 pro montáž zemnící svorky (300 mm nad úrovní vetknutí), zemnící šroub z nerez oceli, 2 protilehlé vstupní otvory pro kabely se zaoblenými rohy (šířka 50 až 60 mm, výška 150 až 250 mm, horní okraj 350 mm pod úrovní vetknutí), 3 otvory se závitem M12 + pozinkované upevňovací šrouby M12 250 mm od vrcholu dříku pro upevnění výložníku, trvanlivý nedemontovatelný výrobní štítek vně dříku stožáru s identifikačními údaji. V ceně položky zahrnuta doprava na místo určení.</t>
  </si>
  <si>
    <t>31000002.6-R1</t>
  </si>
  <si>
    <t>Výložník ocelový osvětlovací dvouramenný obloukový, vyložení 2 m, výška nad stožár 1,8 m, úhel sevření ramen 90°, osazení do dříku stožáru (před objednáním nutno ověřit horní průměr stávajícího stožáru) - podrobná specifikace uvedena v poznámce k položce</t>
  </si>
  <si>
    <t>Montáž výložníků osvětlení dvouramenných sloupových, hmotnosti do 70 kg</t>
  </si>
  <si>
    <t>Poznámka k položce:
Montáž nových dvouramenných výložníků na silniční stožáry VO jmenovité výšky do 12 m včetně. Výměra položky - viz výkres C4. Položka zahrnuje použití vhodné montážní plošiny.</t>
  </si>
  <si>
    <t>Poznámka k položce:
Specifikace položky:
Ocelový obloukový dvouramenný výložník (vyložení 2 m, ramena Ø60/tl. min. 3 mm, úhel sevření ramen 90°, výztuha mezi rameny, provedení pro osazení do vrcholu dříku stožáru (před objednáním ověřit skutečný horní průměr dotčených stávajících stožárů - řešeno v samostatné položce), kryt proti zatékání vody do stožáru, svou výškou výložník doplňuje závěsnou výšku svítidla na stožáru nadzemní výšky 8,2 m na 10 m, na stožáru nadzemní výšky 10,2 m na 12 m, úhel vyložení nezatíženého výložníku 2° až 4°, materiál výložníku ocel S235, celý výložník oboustranně žárově zinkovaný). V ceně položky zahrnuta doprava na místo určení.</t>
  </si>
  <si>
    <t>LED svítidlo 1 na výložník průměru 60 mm - podrobná specifikace uvedena v poznámce k položce</t>
  </si>
  <si>
    <t>Montáž elektrovýzbroje stožárů osvětlení</t>
  </si>
  <si>
    <t>Stožárová elektrovýzbroj do silničního stožáru umožňující odbočení třetího kabelu - podrobná specifikace uvedena v poznámce k položce</t>
  </si>
  <si>
    <t>Válcová pojistka vel. 10 x 38, jmen. proud 6 A, charakteristika gG</t>
  </si>
  <si>
    <t>Ostatní elektromontážní doplňkové práce zhotovení otvorů v plechu tl. do 4 mm kruhových, průměru do 21 mm</t>
  </si>
  <si>
    <t>Poznámka k položce:
Vrtání otvoru do dříku stožáru pro protažení kabelu pro napojení zásuvky vánočního osvětlení. Výměra položky vychází z výkresu C3.</t>
  </si>
  <si>
    <t>Antikorozní ošetření stožáru v místě vrtání otvoru a mechanická ochrana kabelu průřezu do 3x2,5 mm2 (vývodka) při průchodu vrtaným osvorem ve stožáru včetně dodání potřebného materiálu</t>
  </si>
  <si>
    <t>Poznámka k položce:
Vybourání základů demontovaných stožárů VO - výměra vychází z výkresu C2 a z předpokládaných rozměrů základů. Do výměry položky zahrnuto i vybourání stávajících základů stožárů odstraněných dříve z důvodu havarijního stavu.</t>
  </si>
  <si>
    <t>Poznámka k položce:
Pro základy nových stožárů VO. Množství vychází z výkresů C3 a D2.1. Položka obsahuje m.j. dodání betonu C25/30.</t>
  </si>
  <si>
    <t>CZ6807071722</t>
  </si>
  <si>
    <t>Demontáž výložníků osvětlení tříramenných sloupových</t>
  </si>
  <si>
    <t>30+11</t>
  </si>
  <si>
    <t>Poznámka k položce:
Specifikace položky:
LED svítidlo 1 na výložník průměru 60 mm - doporučený počet LED 70 až 90 ks, doporučený světelný tok zdrojů 16000 lm, funkce udržování uvedeného konstantního světelného toku po celou dobu života LED zdrojů, doba života LED zdrojů min. 100 000 hod. (život zdrojů dle specifikace L80/B10 při teplotě okolí 25°C), příkon vč. předřadníku max. 122 W na konci předpokládaného života, barva vyzařovaného světla teple bílá (WW – náhradní teplota chromatičnosti 2700 K), těleso svítidla z hliníku, krytí min. IP65, aktivované autonomní stmívání svítidla v přednastaveném provozním režimu (od sepnutí do 22 hod. 100 % světel. toku, od 22 hod. do 23 hod. 75 % světel. toku, od 23 hod. do 04 hod. 50 % světelného toku, od 04 hod. do 05 hod. 75 % světel. toku, od 05 hod. do vypnutí 100 % světel. toku), odolnost svítidla proti nárazu min. IK 09, el. třída I, připojení svítidla k napájení 230 V AC/50 Hz, záruka na svítidlo včetně předřadníku min. 5 let, doporučený vzhled a doporučené rozměry LED svítidla 1: LED svítidla 1 musí z důvodu návaznosti vzhledem odpovídat LED svítidlům 2 použitým v rámci stavby "Oprava veřejného osvětlení na tř. 17. listopadu v Karviné" - před podáním cenové nabídky a objednáním svítidel musí být typ svítidel použitý v uvedené akci ověřen u vlastníka, orientační parametry - obdélníkový půdorysný tvar svítidla, rozměry – délka 600 mm až 700 mm bez upevňovací objímky, šířka 300 mm až 400 mm, výška 130 mm až 160 mm bez upevňovací objímky, plocha svítidla vystavená větru max. 0,1 m2, hmotnost svítidla maximálně 12 kg, barevné provedení anthracit (gris 900 Sablé), svítidlo musí umožňovat osazení na výložník s ramenem Ø60 mm, změny náklonu svítidla v rozmezí min. -10° až +10° při upevnění na výložníku, změny náklonu svítidla max. po 5°, svítidlo vybaveno přepěťovou ochranou (min. 6 kV). Doporučené charakteristiky vyzařování světelného toku LED svítidel 2 – viz Příloha č. 2, žádná část světelného toku svítidla nesmí být vyzařována nad vodorovnou rovinu procházející středem svítidla. Při odlišných charakteristikách vyzařování nebo parametrech svítidel nutno garantovat dodržení požadovaných světelně technických parametrů pro dané zatřídění komunikací a ploch a navrženou geometrii osvětlovací soustavy - nutno doložit světelně technické výpočty, budou ověřeny světelně technickým měřením. V ceně položky zahrnuta doprava na místo určení a recyklační poplatek.</t>
  </si>
  <si>
    <t>Poznámka k položce:
Položka zahrnuje zásyp jam pro sondy, zásyp výkopů pro odkrytí cizích sítí mimo kabelovou rýhu při křížení, zásyp výkopů pro odkopání stávajících vstupů do stávajících stožárů nebo rozváděčů. Pozn. - Předpokládaná potřeba 50% zásypů jam v hornině třídy těžitelnosti I skupiny 3 a 50% zásypů jam v hornině třídy těžitelnosti II skupiny 4.</t>
  </si>
  <si>
    <t>Zajištění bezpečnosti a ochrany zdraví pracovníků na stavbě po dobu realizace stavby, zajištění výkopů, zajištění průchodů chodců a průjezdu vozidel.</t>
  </si>
  <si>
    <t>218204011</t>
  </si>
  <si>
    <t>210204202</t>
  </si>
  <si>
    <t>Montáž stožárů osvětlení ocelových samostatně stojících, délky do 12 m včetně patek z betonu prostého.</t>
  </si>
  <si>
    <t>210204011-R</t>
  </si>
  <si>
    <t>Trubka HDPE 40/33</t>
  </si>
  <si>
    <t>Poznámka k položce:</t>
  </si>
  <si>
    <t>V ceně položky zahrnuta doprava na místo určení.</t>
  </si>
  <si>
    <t>Kabelová komora s HDPE víkem</t>
  </si>
  <si>
    <t>ks</t>
  </si>
  <si>
    <t>Uložení trubky HDPE do kabelové rýhy</t>
  </si>
  <si>
    <t>Osazení kabelové komory</t>
  </si>
  <si>
    <t>31000002.5-R1</t>
  </si>
  <si>
    <t xml:space="preserve">Stožár ocelový osvětlovací silniční vetknutý třístupňový jmenovité výšky 10 m (Ø168/133/89 mm, nadzemní výška 8,2 m, vetknutí 1,5 m) s ochrannou manžetou a ochrannou vrstvou z plastisolu ve spodní části </t>
  </si>
  <si>
    <t>Oprava veřejného osvětlení na tř. 17. listopadu (Prior-Slezská univerzita)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</si>
</sst>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numFmt numFmtId="165" formatCode="dd\.mm\.yyyy"/>
    <numFmt numFmtId="166" formatCode="#,##0.00000"/>
    <numFmt numFmtId="167" formatCode="#,##0.000"/>
    <numFmt numFmtId="168" formatCode="0.000"/>
  </numFmts>
  <fonts count="5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8"/>
      <color theme="8"/>
      <name val="Arial CE"/>
    </font>
    <font>
      <sz val="9"/>
      <name val="Arial CE"/>
      <charset val="238"/>
    </font>
    <font>
      <sz val="9"/>
      <color rgb="FF0000FF"/>
      <name val="Arial CE"/>
    </font>
    <font>
      <sz val="10"/>
      <color rgb="FF0000FF"/>
      <name val="Arial CE"/>
    </font>
    <font>
      <sz val="8"/>
      <color rgb="FF0000FF"/>
      <name val="Arial CE"/>
    </font>
    <font>
      <sz val="10"/>
      <color theme="3"/>
      <name val="Arial CE"/>
      <family val="2"/>
    </font>
    <font>
      <sz val="9"/>
      <color theme="3"/>
      <name val="Arial CE"/>
    </font>
    <font>
      <i/>
      <sz val="9"/>
      <color rgb="FF0000FF"/>
      <name val="Arial CE"/>
      <charset val="238"/>
    </font>
    <font>
      <i/>
      <sz val="7"/>
      <color theme="0" tint="-0.34998626667073579"/>
      <name val="Arial CE"/>
      <charset val="238"/>
    </font>
    <font>
      <sz val="9"/>
      <color theme="1"/>
      <name val="Arial CE"/>
      <charset val="238"/>
    </font>
    <font>
      <sz val="9"/>
      <name val="Arial CE"/>
      <family val="2"/>
    </font>
    <font>
      <sz val="7"/>
      <color theme="1"/>
      <name val="Arial CE"/>
    </font>
    <font>
      <sz val="9"/>
      <color theme="1"/>
      <name val="Arial CE"/>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4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rgb="FF969696"/>
      </left>
      <right style="hair">
        <color rgb="FF969696"/>
      </right>
      <top/>
      <bottom style="hair">
        <color rgb="FF969696"/>
      </bottom>
      <diagonal/>
    </border>
    <border>
      <left style="hair">
        <color rgb="FF969696"/>
      </left>
      <right style="hair">
        <color rgb="FF969696"/>
      </right>
      <top style="hair">
        <color rgb="FF969696"/>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right style="thin">
        <color indexed="64"/>
      </right>
      <top style="hair">
        <color rgb="FF000000"/>
      </top>
      <bottom style="hair">
        <color indexed="64"/>
      </bottom>
      <diagonal/>
    </border>
    <border>
      <left style="hair">
        <color rgb="FF969696"/>
      </left>
      <right style="hair">
        <color rgb="FF969696"/>
      </right>
      <top style="hair">
        <color rgb="FF969696"/>
      </top>
      <bottom/>
      <diagonal/>
    </border>
  </borders>
  <cellStyleXfs count="2">
    <xf numFmtId="0" fontId="0" fillId="0" borderId="0"/>
    <xf numFmtId="0" fontId="44" fillId="0" borderId="0" applyNumberFormat="0" applyFill="0" applyBorder="0" applyAlignment="0" applyProtection="0"/>
  </cellStyleXfs>
  <cellXfs count="35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3"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17" fillId="4" borderId="9" xfId="0" applyFont="1" applyFill="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5" xfId="0" applyNumberFormat="1" applyFont="1" applyBorder="1" applyAlignment="1">
      <alignment vertical="center"/>
    </xf>
    <xf numFmtId="4" fontId="15" fillId="0" borderId="0" xfId="0" applyNumberFormat="1" applyFont="1" applyAlignment="1">
      <alignment vertical="center"/>
    </xf>
    <xf numFmtId="166" fontId="15" fillId="0" borderId="0" xfId="0" applyNumberFormat="1" applyFont="1" applyAlignment="1">
      <alignment vertical="center"/>
    </xf>
    <xf numFmtId="4" fontId="15" fillId="0" borderId="16"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5" fillId="0" borderId="4"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4" fillId="0" borderId="15" xfId="0" applyNumberFormat="1" applyFont="1" applyBorder="1" applyAlignment="1">
      <alignment vertical="center"/>
    </xf>
    <xf numFmtId="4" fontId="24" fillId="0" borderId="0" xfId="0" applyNumberFormat="1" applyFont="1" applyAlignment="1">
      <alignment vertical="center"/>
    </xf>
    <xf numFmtId="166" fontId="24" fillId="0" borderId="0" xfId="0" applyNumberFormat="1" applyFont="1" applyAlignment="1">
      <alignment vertical="center"/>
    </xf>
    <xf numFmtId="4" fontId="24" fillId="0" borderId="16" xfId="0" applyNumberFormat="1" applyFont="1" applyBorder="1" applyAlignment="1">
      <alignment vertical="center"/>
    </xf>
    <xf numFmtId="0" fontId="5" fillId="0" borderId="0" xfId="0" applyFont="1" applyAlignment="1">
      <alignment horizontal="left" vertical="center"/>
    </xf>
    <xf numFmtId="4" fontId="24" fillId="0" borderId="20" xfId="0" applyNumberFormat="1" applyFont="1" applyBorder="1" applyAlignment="1">
      <alignment vertical="center"/>
    </xf>
    <xf numFmtId="4" fontId="24" fillId="0" borderId="21" xfId="0" applyNumberFormat="1" applyFont="1" applyBorder="1" applyAlignment="1">
      <alignment vertical="center"/>
    </xf>
    <xf numFmtId="166" fontId="24" fillId="0" borderId="21" xfId="0" applyNumberFormat="1" applyFont="1" applyBorder="1" applyAlignment="1">
      <alignment vertical="center"/>
    </xf>
    <xf numFmtId="4" fontId="24" fillId="0" borderId="22" xfId="0" applyNumberFormat="1" applyFont="1" applyBorder="1" applyAlignment="1">
      <alignment vertical="center"/>
    </xf>
    <xf numFmtId="0" fontId="25" fillId="0" borderId="0" xfId="0" applyFont="1" applyAlignment="1">
      <alignment horizontal="left" vertical="center"/>
    </xf>
    <xf numFmtId="0" fontId="0" fillId="0" borderId="4" xfId="0"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6"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4" fontId="19" fillId="0" borderId="0" xfId="0" applyNumberFormat="1" applyFont="1"/>
    <xf numFmtId="166" fontId="27" fillId="0" borderId="13" xfId="0" applyNumberFormat="1" applyFont="1" applyBorder="1"/>
    <xf numFmtId="166" fontId="27" fillId="0" borderId="14" xfId="0" applyNumberFormat="1" applyFont="1" applyBorder="1"/>
    <xf numFmtId="4" fontId="28"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17" fillId="0" borderId="23" xfId="0" applyFont="1" applyBorder="1" applyAlignment="1" applyProtection="1">
      <alignment horizontal="center" vertical="center"/>
      <protection locked="0"/>
    </xf>
    <xf numFmtId="49" fontId="17" fillId="0" borderId="23" xfId="0" applyNumberFormat="1"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23" xfId="0" applyFont="1" applyBorder="1" applyAlignment="1" applyProtection="1">
      <alignment horizontal="center" vertical="center" wrapText="1"/>
      <protection locked="0"/>
    </xf>
    <xf numFmtId="167" fontId="17" fillId="0" borderId="23" xfId="0" applyNumberFormat="1" applyFont="1" applyBorder="1" applyAlignment="1" applyProtection="1">
      <alignment vertical="center"/>
      <protection locked="0"/>
    </xf>
    <xf numFmtId="4" fontId="17" fillId="0" borderId="23" xfId="0" applyNumberFormat="1" applyFont="1" applyBorder="1" applyAlignment="1" applyProtection="1">
      <alignment vertical="center"/>
      <protection locked="0"/>
    </xf>
    <xf numFmtId="0" fontId="18" fillId="0" borderId="15" xfId="0" applyFont="1" applyBorder="1" applyAlignment="1">
      <alignment horizontal="left" vertical="center"/>
    </xf>
    <xf numFmtId="0" fontId="18" fillId="0" borderId="0" xfId="0" applyFont="1" applyAlignment="1">
      <alignment horizontal="center" vertical="center"/>
    </xf>
    <xf numFmtId="166" fontId="18" fillId="0" borderId="0" xfId="0" applyNumberFormat="1" applyFont="1" applyAlignment="1">
      <alignment vertical="center"/>
    </xf>
    <xf numFmtId="166" fontId="18" fillId="0" borderId="16" xfId="0" applyNumberFormat="1" applyFont="1" applyBorder="1" applyAlignment="1">
      <alignment vertical="center"/>
    </xf>
    <xf numFmtId="0" fontId="17" fillId="0" borderId="0" xfId="0" applyFont="1" applyAlignment="1">
      <alignment horizontal="left" vertical="center"/>
    </xf>
    <xf numFmtId="4" fontId="0" fillId="0" borderId="0" xfId="0" applyNumberFormat="1" applyAlignment="1">
      <alignment vertical="center"/>
    </xf>
    <xf numFmtId="0" fontId="29" fillId="0" borderId="0" xfId="0" applyFont="1" applyAlignment="1">
      <alignment horizontal="left" vertical="center"/>
    </xf>
    <xf numFmtId="0" fontId="30" fillId="0" borderId="0" xfId="1" applyFont="1" applyAlignment="1">
      <alignment vertical="center" wrapText="1"/>
    </xf>
    <xf numFmtId="0" fontId="0" fillId="0" borderId="15" xfId="0" applyBorder="1" applyAlignment="1">
      <alignment vertical="center"/>
    </xf>
    <xf numFmtId="0" fontId="31" fillId="0" borderId="0" xfId="0" applyFont="1" applyAlignment="1">
      <alignment horizontal="left" vertical="center"/>
    </xf>
    <xf numFmtId="0" fontId="32"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33" fillId="0" borderId="23"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3" xfId="0" applyFont="1" applyBorder="1" applyAlignment="1" applyProtection="1">
      <alignment horizontal="center" vertical="center" wrapText="1"/>
      <protection locked="0"/>
    </xf>
    <xf numFmtId="167" fontId="33" fillId="0" borderId="23" xfId="0" applyNumberFormat="1" applyFont="1" applyBorder="1" applyAlignment="1" applyProtection="1">
      <alignment vertical="center"/>
      <protection locked="0"/>
    </xf>
    <xf numFmtId="4" fontId="33" fillId="0" borderId="23" xfId="0" applyNumberFormat="1" applyFont="1" applyBorder="1" applyAlignment="1" applyProtection="1">
      <alignment vertical="center"/>
      <protection locked="0"/>
    </xf>
    <xf numFmtId="0" fontId="34" fillId="0" borderId="4" xfId="0" applyFont="1" applyBorder="1" applyAlignment="1">
      <alignment vertical="center"/>
    </xf>
    <xf numFmtId="0" fontId="33" fillId="0" borderId="15" xfId="0" applyFont="1" applyBorder="1" applyAlignment="1">
      <alignment horizontal="left" vertical="center"/>
    </xf>
    <xf numFmtId="0" fontId="33"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8" fillId="0" borderId="1" xfId="0" applyFont="1" applyBorder="1"/>
    <xf numFmtId="0" fontId="17" fillId="0" borderId="33" xfId="0" applyFont="1" applyBorder="1" applyAlignment="1" applyProtection="1">
      <alignment horizontal="left" vertical="center" wrapText="1"/>
      <protection locked="0"/>
    </xf>
    <xf numFmtId="0" fontId="17" fillId="0" borderId="33" xfId="0" applyFont="1" applyBorder="1" applyAlignment="1" applyProtection="1">
      <alignment horizontal="center" vertical="center" wrapText="1"/>
      <protection locked="0"/>
    </xf>
    <xf numFmtId="167" fontId="17" fillId="0" borderId="33" xfId="0" applyNumberFormat="1" applyFont="1" applyBorder="1" applyAlignment="1" applyProtection="1">
      <alignment vertical="center"/>
      <protection locked="0"/>
    </xf>
    <xf numFmtId="4" fontId="17" fillId="0" borderId="33" xfId="0" applyNumberFormat="1" applyFont="1" applyBorder="1" applyAlignment="1" applyProtection="1">
      <alignment vertical="center"/>
      <protection locked="0"/>
    </xf>
    <xf numFmtId="0" fontId="46" fillId="0" borderId="32" xfId="0" applyFont="1" applyBorder="1"/>
    <xf numFmtId="0" fontId="47" fillId="0" borderId="33" xfId="0" applyFont="1" applyBorder="1" applyAlignment="1" applyProtection="1">
      <alignment horizontal="left" vertical="center" wrapText="1"/>
      <protection locked="0"/>
    </xf>
    <xf numFmtId="167" fontId="48" fillId="0" borderId="23" xfId="0" applyNumberFormat="1" applyFont="1" applyBorder="1" applyAlignment="1" applyProtection="1">
      <alignment vertical="center"/>
      <protection locked="0"/>
    </xf>
    <xf numFmtId="0" fontId="48" fillId="0" borderId="23" xfId="0" applyFont="1" applyBorder="1" applyAlignment="1" applyProtection="1">
      <alignment horizontal="left" vertical="center" wrapText="1"/>
      <protection locked="0"/>
    </xf>
    <xf numFmtId="0" fontId="48" fillId="0" borderId="23" xfId="0" applyFont="1" applyBorder="1" applyAlignment="1" applyProtection="1">
      <alignment horizontal="center" vertical="center" wrapText="1"/>
      <protection locked="0"/>
    </xf>
    <xf numFmtId="4" fontId="48" fillId="0" borderId="23"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49" fontId="48" fillId="0" borderId="34" xfId="0" applyNumberFormat="1"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3" xfId="0" applyFont="1" applyBorder="1" applyAlignment="1" applyProtection="1">
      <alignment horizontal="center" vertical="center" wrapText="1"/>
      <protection locked="0"/>
    </xf>
    <xf numFmtId="4" fontId="48" fillId="0" borderId="33" xfId="0" applyNumberFormat="1" applyFont="1" applyBorder="1" applyAlignment="1" applyProtection="1">
      <alignment vertical="center"/>
      <protection locked="0"/>
    </xf>
    <xf numFmtId="0" fontId="49" fillId="0" borderId="32" xfId="0" applyFont="1" applyBorder="1" applyAlignment="1">
      <alignment horizontal="left" vertical="top" wrapText="1"/>
    </xf>
    <xf numFmtId="0" fontId="48" fillId="0" borderId="32" xfId="0" applyFont="1" applyBorder="1" applyAlignment="1">
      <alignment horizontal="center" vertical="center"/>
    </xf>
    <xf numFmtId="2" fontId="48" fillId="0" borderId="32" xfId="0" applyNumberFormat="1" applyFont="1" applyBorder="1" applyAlignment="1">
      <alignment horizontal="right" vertical="center"/>
    </xf>
    <xf numFmtId="4" fontId="48" fillId="0" borderId="32" xfId="0" applyNumberFormat="1" applyFont="1" applyBorder="1" applyAlignment="1" applyProtection="1">
      <alignment vertical="center"/>
      <protection locked="0"/>
    </xf>
    <xf numFmtId="0" fontId="50" fillId="0" borderId="0" xfId="0" applyFont="1" applyAlignment="1">
      <alignment horizontal="left"/>
    </xf>
    <xf numFmtId="0" fontId="17" fillId="0" borderId="1" xfId="0" applyFont="1" applyBorder="1" applyAlignment="1" applyProtection="1">
      <alignment horizontal="center" vertical="center"/>
      <protection locked="0"/>
    </xf>
    <xf numFmtId="49" fontId="17" fillId="0" borderId="1" xfId="0" applyNumberFormat="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167" fontId="17" fillId="0" borderId="1" xfId="0" applyNumberFormat="1" applyFont="1" applyBorder="1" applyAlignment="1" applyProtection="1">
      <alignment vertical="center"/>
      <protection locked="0"/>
    </xf>
    <xf numFmtId="4" fontId="17" fillId="0" borderId="1" xfId="0" applyNumberFormat="1" applyFont="1" applyBorder="1" applyAlignment="1" applyProtection="1">
      <alignment vertical="center"/>
      <protection locked="0"/>
    </xf>
    <xf numFmtId="0" fontId="17" fillId="0" borderId="1" xfId="0" applyFont="1" applyBorder="1" applyAlignment="1" applyProtection="1">
      <alignment horizontal="left" vertical="center" wrapText="1"/>
      <protection locked="0"/>
    </xf>
    <xf numFmtId="4" fontId="51" fillId="0" borderId="0" xfId="0" applyNumberFormat="1" applyFont="1" applyAlignment="1">
      <alignment vertical="center"/>
    </xf>
    <xf numFmtId="4" fontId="52" fillId="0" borderId="1" xfId="0" applyNumberFormat="1" applyFont="1" applyBorder="1" applyAlignment="1" applyProtection="1">
      <alignment vertical="center"/>
      <protection locked="0"/>
    </xf>
    <xf numFmtId="0" fontId="0" fillId="0" borderId="1" xfId="0" applyBorder="1" applyAlignment="1">
      <alignment vertical="center"/>
    </xf>
    <xf numFmtId="0" fontId="0" fillId="0" borderId="35" xfId="0" applyBorder="1" applyAlignment="1">
      <alignment vertical="center"/>
    </xf>
    <xf numFmtId="0" fontId="53" fillId="0" borderId="35" xfId="0" applyFont="1" applyBorder="1" applyAlignment="1">
      <alignment horizontal="left" vertical="center" wrapText="1"/>
    </xf>
    <xf numFmtId="0" fontId="53" fillId="0" borderId="35" xfId="0" applyFont="1" applyBorder="1" applyAlignment="1">
      <alignment horizontal="left" vertical="center"/>
    </xf>
    <xf numFmtId="0" fontId="53" fillId="0" borderId="35" xfId="0" applyFont="1" applyBorder="1" applyAlignment="1">
      <alignment horizontal="center" vertical="center"/>
    </xf>
    <xf numFmtId="168" fontId="53" fillId="0" borderId="35" xfId="0" applyNumberFormat="1" applyFont="1" applyBorder="1" applyAlignment="1">
      <alignment horizontal="right" vertical="center"/>
    </xf>
    <xf numFmtId="2" fontId="53" fillId="0" borderId="35" xfId="0" applyNumberFormat="1" applyFont="1" applyBorder="1" applyAlignment="1">
      <alignment horizontal="right" vertical="center"/>
    </xf>
    <xf numFmtId="0" fontId="53" fillId="0" borderId="1" xfId="0" applyFont="1" applyBorder="1" applyAlignment="1">
      <alignment horizontal="center" vertical="center"/>
    </xf>
    <xf numFmtId="0" fontId="53" fillId="0" borderId="1" xfId="0" applyFont="1" applyBorder="1" applyAlignment="1">
      <alignment horizontal="left" vertical="center"/>
    </xf>
    <xf numFmtId="168" fontId="53" fillId="0" borderId="1" xfId="0" applyNumberFormat="1" applyFont="1" applyBorder="1" applyAlignment="1">
      <alignment horizontal="right" vertical="center"/>
    </xf>
    <xf numFmtId="2" fontId="53" fillId="0" borderId="1" xfId="0" applyNumberFormat="1" applyFont="1" applyBorder="1" applyAlignment="1">
      <alignment horizontal="right" vertical="center"/>
    </xf>
    <xf numFmtId="0" fontId="54" fillId="0" borderId="1" xfId="0" applyFont="1" applyBorder="1" applyAlignment="1">
      <alignment horizontal="left" vertical="center" wrapText="1"/>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7" xfId="0" applyBorder="1" applyAlignment="1">
      <alignment vertical="center"/>
    </xf>
    <xf numFmtId="0" fontId="0" fillId="0" borderId="35" xfId="0" applyBorder="1" applyAlignment="1">
      <alignment vertical="top"/>
    </xf>
    <xf numFmtId="0" fontId="33" fillId="0" borderId="35" xfId="0" applyFont="1" applyBorder="1" applyAlignment="1">
      <alignment vertical="center" wrapText="1"/>
    </xf>
    <xf numFmtId="168" fontId="53" fillId="0" borderId="35" xfId="0" applyNumberFormat="1" applyFont="1" applyBorder="1" applyAlignment="1">
      <alignment vertical="center"/>
    </xf>
    <xf numFmtId="2" fontId="53" fillId="0" borderId="35" xfId="0" applyNumberFormat="1" applyFont="1" applyBorder="1" applyAlignment="1">
      <alignment vertical="center"/>
    </xf>
    <xf numFmtId="0" fontId="0" fillId="0" borderId="38" xfId="0" applyBorder="1" applyAlignment="1">
      <alignment vertical="center"/>
    </xf>
    <xf numFmtId="0" fontId="55" fillId="0" borderId="38" xfId="0" applyFont="1" applyBorder="1" applyAlignment="1">
      <alignment vertical="center" wrapText="1"/>
    </xf>
    <xf numFmtId="0" fontId="56" fillId="0" borderId="38" xfId="0" applyFont="1" applyBorder="1" applyAlignment="1">
      <alignment horizontal="left" vertical="center"/>
    </xf>
    <xf numFmtId="0" fontId="56" fillId="0" borderId="38" xfId="0" applyFont="1" applyBorder="1" applyAlignment="1">
      <alignment horizontal="center" vertical="center"/>
    </xf>
    <xf numFmtId="168" fontId="56" fillId="0" borderId="38" xfId="0" applyNumberFormat="1" applyFont="1" applyBorder="1" applyAlignment="1">
      <alignment vertical="center"/>
    </xf>
    <xf numFmtId="2" fontId="56" fillId="0" borderId="38" xfId="0" applyNumberFormat="1" applyFont="1" applyBorder="1" applyAlignment="1">
      <alignment vertical="center"/>
    </xf>
    <xf numFmtId="0" fontId="57" fillId="0" borderId="1" xfId="0" applyFont="1" applyBorder="1" applyAlignment="1">
      <alignment horizontal="center" vertical="center"/>
    </xf>
    <xf numFmtId="0" fontId="56" fillId="0" borderId="1" xfId="0" applyFont="1" applyBorder="1" applyAlignment="1">
      <alignment horizontal="left" vertical="center"/>
    </xf>
    <xf numFmtId="0" fontId="55" fillId="0" borderId="1" xfId="0" applyFont="1" applyBorder="1" applyAlignment="1">
      <alignment vertical="center" wrapText="1"/>
    </xf>
    <xf numFmtId="0" fontId="56" fillId="0" borderId="1" xfId="0" applyFont="1" applyBorder="1" applyAlignment="1">
      <alignment horizontal="center" vertical="center"/>
    </xf>
    <xf numFmtId="168" fontId="56" fillId="0" borderId="1" xfId="0" applyNumberFormat="1" applyFont="1" applyBorder="1" applyAlignment="1">
      <alignment vertical="center"/>
    </xf>
    <xf numFmtId="2" fontId="56" fillId="0" borderId="1" xfId="0" applyNumberFormat="1" applyFont="1" applyBorder="1" applyAlignment="1">
      <alignment vertical="center"/>
    </xf>
    <xf numFmtId="0" fontId="56" fillId="0" borderId="35" xfId="0" applyFont="1" applyBorder="1" applyAlignment="1">
      <alignment horizontal="left" vertical="center"/>
    </xf>
    <xf numFmtId="0" fontId="55" fillId="0" borderId="35" xfId="0" applyFont="1" applyBorder="1" applyAlignment="1">
      <alignment vertical="center" wrapText="1"/>
    </xf>
    <xf numFmtId="0" fontId="56" fillId="0" borderId="35" xfId="0" applyFont="1" applyBorder="1" applyAlignment="1">
      <alignment horizontal="center" vertical="center"/>
    </xf>
    <xf numFmtId="168" fontId="56" fillId="0" borderId="35" xfId="0" applyNumberFormat="1" applyFont="1" applyBorder="1" applyAlignment="1">
      <alignment vertical="center"/>
    </xf>
    <xf numFmtId="2" fontId="56" fillId="0" borderId="35" xfId="0" applyNumberFormat="1"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58" fillId="0" borderId="38" xfId="0" applyFont="1" applyBorder="1" applyAlignment="1">
      <alignment horizontal="center" vertical="center"/>
    </xf>
    <xf numFmtId="0" fontId="58" fillId="0" borderId="35" xfId="0" applyFont="1" applyBorder="1" applyAlignment="1">
      <alignment horizontal="center" vertical="center"/>
    </xf>
    <xf numFmtId="49" fontId="48" fillId="0" borderId="41" xfId="0" applyNumberFormat="1" applyFont="1" applyBorder="1" applyAlignment="1" applyProtection="1">
      <alignment horizontal="left" vertical="center" wrapText="1"/>
      <protection locked="0"/>
    </xf>
    <xf numFmtId="14" fontId="2" fillId="0" borderId="0" xfId="0" applyNumberFormat="1" applyFont="1" applyAlignment="1">
      <alignment horizontal="left" vertical="center"/>
    </xf>
    <xf numFmtId="0" fontId="11" fillId="2" borderId="0" xfId="0" applyFont="1" applyFill="1" applyAlignment="1">
      <alignment horizontal="center" vertical="center"/>
    </xf>
    <xf numFmtId="0" fontId="0" fillId="0" borderId="0" xfId="0"/>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4" fontId="19" fillId="0" borderId="0" xfId="0" applyNumberFormat="1" applyFont="1" applyAlignment="1">
      <alignment horizontal="right" vertical="center"/>
    </xf>
    <xf numFmtId="4" fontId="19" fillId="0" borderId="0" xfId="0" applyNumberFormat="1" applyFont="1" applyAlignment="1">
      <alignment vertical="center"/>
    </xf>
    <xf numFmtId="0" fontId="17" fillId="4" borderId="7" xfId="0" applyFont="1" applyFill="1" applyBorder="1" applyAlignment="1">
      <alignment horizontal="center" vertical="center"/>
    </xf>
    <xf numFmtId="0" fontId="17" fillId="4" borderId="8" xfId="0" applyFont="1" applyFill="1" applyBorder="1" applyAlignment="1">
      <alignment horizontal="left" vertical="center"/>
    </xf>
    <xf numFmtId="0" fontId="17" fillId="4" borderId="8" xfId="0" applyFont="1" applyFill="1" applyBorder="1" applyAlignment="1">
      <alignment horizontal="center" vertical="center"/>
    </xf>
    <xf numFmtId="0" fontId="17" fillId="4" borderId="8"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vertical="center"/>
    </xf>
    <xf numFmtId="4" fontId="14"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3"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8" fillId="0" borderId="1" xfId="0" applyFont="1" applyBorder="1" applyAlignment="1">
      <alignment horizontal="left" vertical="center" wrapText="1"/>
    </xf>
    <xf numFmtId="0" fontId="36" fillId="0" borderId="1" xfId="0" applyFont="1" applyBorder="1" applyAlignment="1">
      <alignment horizontal="center" vertical="center" wrapText="1"/>
    </xf>
    <xf numFmtId="0" fontId="37" fillId="0" borderId="29" xfId="0" applyFont="1" applyBorder="1" applyAlignment="1">
      <alignment horizontal="left" wrapText="1"/>
    </xf>
    <xf numFmtId="0" fontId="36" fillId="0" borderId="1" xfId="0" applyFont="1" applyBorder="1" applyAlignment="1">
      <alignment horizontal="center" vertical="center"/>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left" vertical="center"/>
    </xf>
    <xf numFmtId="0" fontId="37" fillId="0" borderId="29" xfId="0" applyFont="1" applyBorder="1" applyAlignment="1">
      <alignment horizontal="left"/>
    </xf>
  </cellXfs>
  <cellStyles count="2">
    <cellStyle name="Hypertextový odkaz" xfId="1" builtinId="8"/>
    <cellStyle name="Normální" xfId="0" builtinId="0" customBuiltin="1"/>
  </cellStyles>
  <dxfs count="0"/>
  <tableStyles count="0"/>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2/210204107" TargetMode="External"/><Relationship Id="rId18" Type="http://schemas.openxmlformats.org/officeDocument/2006/relationships/hyperlink" Target="https://podminky.urs.cz/item/CS_URS_2022_02/210100001" TargetMode="External"/><Relationship Id="rId26" Type="http://schemas.openxmlformats.org/officeDocument/2006/relationships/hyperlink" Target="https://podminky.urs.cz/item/CS_URS_2022_02/460010024" TargetMode="External"/><Relationship Id="rId39" Type="http://schemas.openxmlformats.org/officeDocument/2006/relationships/hyperlink" Target="https://podminky.urs.cz/item/CS_URS_2022_02/460431122" TargetMode="External"/><Relationship Id="rId21" Type="http://schemas.openxmlformats.org/officeDocument/2006/relationships/hyperlink" Target="https://podminky.urs.cz/item/CS_URS_2022_02/210950202" TargetMode="External"/><Relationship Id="rId34" Type="http://schemas.openxmlformats.org/officeDocument/2006/relationships/hyperlink" Target="https://podminky.urs.cz/item/CS_URS_2022_02/460281113" TargetMode="External"/><Relationship Id="rId42" Type="http://schemas.openxmlformats.org/officeDocument/2006/relationships/hyperlink" Target="https://podminky.urs.cz/item/CS_URS_2022_02/460671113" TargetMode="External"/><Relationship Id="rId47" Type="http://schemas.openxmlformats.org/officeDocument/2006/relationships/hyperlink" Target="https://podminky.urs.cz/item/CS_URS_2022_02/460881313" TargetMode="External"/><Relationship Id="rId50" Type="http://schemas.openxmlformats.org/officeDocument/2006/relationships/hyperlink" Target="https://podminky.urs.cz/item/CS_URS_2022_02/460371111" TargetMode="External"/><Relationship Id="rId55" Type="http://schemas.openxmlformats.org/officeDocument/2006/relationships/hyperlink" Target="https://podminky.urs.cz/item/CS_URS_2022_02/469972121" TargetMode="External"/><Relationship Id="rId63" Type="http://schemas.openxmlformats.org/officeDocument/2006/relationships/printerSettings" Target="../printerSettings/printerSettings1.bin"/><Relationship Id="rId7" Type="http://schemas.openxmlformats.org/officeDocument/2006/relationships/hyperlink" Target="https://podminky.urs.cz/item/CS_URS_2022_02/218204125" TargetMode="External"/><Relationship Id="rId2" Type="http://schemas.openxmlformats.org/officeDocument/2006/relationships/hyperlink" Target="https://podminky.urs.cz/item/CS_URS_2022_02/998231311" TargetMode="External"/><Relationship Id="rId16" Type="http://schemas.openxmlformats.org/officeDocument/2006/relationships/hyperlink" Target="https://podminky.urs.cz/item/CS_URS_2022_02/210812063" TargetMode="External"/><Relationship Id="rId20" Type="http://schemas.openxmlformats.org/officeDocument/2006/relationships/hyperlink" Target="https://podminky.urs.cz/item/CS_URS_2022_02/210812035" TargetMode="External"/><Relationship Id="rId29" Type="http://schemas.openxmlformats.org/officeDocument/2006/relationships/hyperlink" Target="https://podminky.urs.cz/item/CS_URS_2022_02/460632114" TargetMode="External"/><Relationship Id="rId41" Type="http://schemas.openxmlformats.org/officeDocument/2006/relationships/hyperlink" Target="https://podminky.urs.cz/item/CS_URS_2022_02/460791213" TargetMode="External"/><Relationship Id="rId54" Type="http://schemas.openxmlformats.org/officeDocument/2006/relationships/hyperlink" Target="https://podminky.urs.cz/item/CS_URS_2022_02/469972111" TargetMode="External"/><Relationship Id="rId62" Type="http://schemas.openxmlformats.org/officeDocument/2006/relationships/hyperlink" Target="https://podminky.urs.cz/item/CS_URS_2022_02/573191111" TargetMode="External"/><Relationship Id="rId1" Type="http://schemas.openxmlformats.org/officeDocument/2006/relationships/hyperlink" Target="https://podminky.urs.cz/item/CS_URS_2022_02/184806162" TargetMode="External"/><Relationship Id="rId6" Type="http://schemas.openxmlformats.org/officeDocument/2006/relationships/hyperlink" Target="https://podminky.urs.cz/item/CS_URS_2022_02/218204105" TargetMode="External"/><Relationship Id="rId11" Type="http://schemas.openxmlformats.org/officeDocument/2006/relationships/hyperlink" Target="https://podminky.urs.cz/item/CS_URS_2022_02/218220302" TargetMode="External"/><Relationship Id="rId24" Type="http://schemas.openxmlformats.org/officeDocument/2006/relationships/hyperlink" Target="https://podminky.urs.cz/item/CS_URS_2022_02/210220022" TargetMode="External"/><Relationship Id="rId32" Type="http://schemas.openxmlformats.org/officeDocument/2006/relationships/hyperlink" Target="https://podminky.urs.cz/item/CS_URS_2022_02/460391123" TargetMode="External"/><Relationship Id="rId37" Type="http://schemas.openxmlformats.org/officeDocument/2006/relationships/hyperlink" Target="https://podminky.urs.cz/item/CS_URS_2022_02/460762111" TargetMode="External"/><Relationship Id="rId40" Type="http://schemas.openxmlformats.org/officeDocument/2006/relationships/hyperlink" Target="https://podminky.urs.cz/item/CS_URS_2022_02/460791212" TargetMode="External"/><Relationship Id="rId45" Type="http://schemas.openxmlformats.org/officeDocument/2006/relationships/hyperlink" Target="https://podminky.urs.cz/item/CS_URS_2022_02/468041121" TargetMode="External"/><Relationship Id="rId53" Type="http://schemas.openxmlformats.org/officeDocument/2006/relationships/hyperlink" Target="https://podminky.urs.cz/item/CS_URS_2022_02/460371113" TargetMode="External"/><Relationship Id="rId58" Type="http://schemas.openxmlformats.org/officeDocument/2006/relationships/hyperlink" Target="https://podminky.urs.cz/item/CS_URS_2022_02/469973124" TargetMode="External"/><Relationship Id="rId5" Type="http://schemas.openxmlformats.org/officeDocument/2006/relationships/hyperlink" Target="https://podminky.urs.cz/item/CS_URS_2022_02/998225195" TargetMode="External"/><Relationship Id="rId15" Type="http://schemas.openxmlformats.org/officeDocument/2006/relationships/hyperlink" Target="https://podminky.urs.cz/item/CS_URS_2022_02/210812011" TargetMode="External"/><Relationship Id="rId23" Type="http://schemas.openxmlformats.org/officeDocument/2006/relationships/hyperlink" Target="https://podminky.urs.cz/item/CS_URS_2022_02/210101233" TargetMode="External"/><Relationship Id="rId28" Type="http://schemas.openxmlformats.org/officeDocument/2006/relationships/hyperlink" Target="https://podminky.urs.cz/item/CS_URS_2022_02/460721111" TargetMode="External"/><Relationship Id="rId36" Type="http://schemas.openxmlformats.org/officeDocument/2006/relationships/hyperlink" Target="https://podminky.urs.cz/item/CS_URS_2022_02/460242211" TargetMode="External"/><Relationship Id="rId49" Type="http://schemas.openxmlformats.org/officeDocument/2006/relationships/hyperlink" Target="https://podminky.urs.cz/item/CS_URS_2022_02/468011131" TargetMode="External"/><Relationship Id="rId57" Type="http://schemas.openxmlformats.org/officeDocument/2006/relationships/hyperlink" Target="https://podminky.urs.cz/item/CS_URS_2022_02/469973120" TargetMode="External"/><Relationship Id="rId61" Type="http://schemas.openxmlformats.org/officeDocument/2006/relationships/hyperlink" Target="https://podminky.urs.cz/item/CS_URS_2022_02/573231107" TargetMode="External"/><Relationship Id="rId10" Type="http://schemas.openxmlformats.org/officeDocument/2006/relationships/hyperlink" Target="https://podminky.urs.cz/item/CS_URS_2022_02/210100152" TargetMode="External"/><Relationship Id="rId19" Type="http://schemas.openxmlformats.org/officeDocument/2006/relationships/hyperlink" Target="https://podminky.urs.cz/item/CS_URS_2022_02/210100258" TargetMode="External"/><Relationship Id="rId31" Type="http://schemas.openxmlformats.org/officeDocument/2006/relationships/hyperlink" Target="https://podminky.urs.cz/item/CS_URS_2022_02/460631212" TargetMode="External"/><Relationship Id="rId44" Type="http://schemas.openxmlformats.org/officeDocument/2006/relationships/hyperlink" Target="https://podminky.urs.cz/item/CS_URS_2022_02/460581121" TargetMode="External"/><Relationship Id="rId52" Type="http://schemas.openxmlformats.org/officeDocument/2006/relationships/hyperlink" Target="https://podminky.urs.cz/item/CS_URS_2022_02/460341121" TargetMode="External"/><Relationship Id="rId60" Type="http://schemas.openxmlformats.org/officeDocument/2006/relationships/hyperlink" Target="https://podminky.urs.cz/item/CS_URS_2022_02/919121211" TargetMode="External"/><Relationship Id="rId4" Type="http://schemas.openxmlformats.org/officeDocument/2006/relationships/hyperlink" Target="https://podminky.urs.cz/item/CS_URS_2022_02/998225194" TargetMode="External"/><Relationship Id="rId9" Type="http://schemas.openxmlformats.org/officeDocument/2006/relationships/hyperlink" Target="https://podminky.urs.cz/item/CS_URS_2022_02/218902013" TargetMode="External"/><Relationship Id="rId14" Type="http://schemas.openxmlformats.org/officeDocument/2006/relationships/hyperlink" Target="https://podminky.urs.cz/item/CS_URS_2022_02/210202013" TargetMode="External"/><Relationship Id="rId22" Type="http://schemas.openxmlformats.org/officeDocument/2006/relationships/hyperlink" Target="https://podminky.urs.cz/item/CS_URS_2022_02/210100151" TargetMode="External"/><Relationship Id="rId27" Type="http://schemas.openxmlformats.org/officeDocument/2006/relationships/hyperlink" Target="https://podminky.urs.cz/item/CS_URS_2022_02/460191113" TargetMode="External"/><Relationship Id="rId30" Type="http://schemas.openxmlformats.org/officeDocument/2006/relationships/hyperlink" Target="https://podminky.urs.cz/item/CS_URS_2022_02/460632214" TargetMode="External"/><Relationship Id="rId35" Type="http://schemas.openxmlformats.org/officeDocument/2006/relationships/hyperlink" Target="https://podminky.urs.cz/item/CS_URS_2022_02/460281123" TargetMode="External"/><Relationship Id="rId43" Type="http://schemas.openxmlformats.org/officeDocument/2006/relationships/hyperlink" Target="https://podminky.urs.cz/item/CS_URS_2022_02/460581131" TargetMode="External"/><Relationship Id="rId48" Type="http://schemas.openxmlformats.org/officeDocument/2006/relationships/hyperlink" Target="https://podminky.urs.cz/item/CS_URS_2022_02/468041111" TargetMode="External"/><Relationship Id="rId56" Type="http://schemas.openxmlformats.org/officeDocument/2006/relationships/hyperlink" Target="https://podminky.urs.cz/item/CS_URS_2022_02/460361121" TargetMode="External"/><Relationship Id="rId64" Type="http://schemas.openxmlformats.org/officeDocument/2006/relationships/drawing" Target="../drawings/drawing2.xml"/><Relationship Id="rId8" Type="http://schemas.openxmlformats.org/officeDocument/2006/relationships/hyperlink" Target="https://podminky.urs.cz/item/CS_URS_2022_02/218812011" TargetMode="External"/><Relationship Id="rId51" Type="http://schemas.openxmlformats.org/officeDocument/2006/relationships/hyperlink" Target="https://podminky.urs.cz/item/CS_URS_2022_02/460341113" TargetMode="External"/><Relationship Id="rId3" Type="http://schemas.openxmlformats.org/officeDocument/2006/relationships/hyperlink" Target="https://podminky.urs.cz/item/CS_URS_2022_02/998225111" TargetMode="External"/><Relationship Id="rId12" Type="http://schemas.openxmlformats.org/officeDocument/2006/relationships/hyperlink" Target="https://podminky.urs.cz/item/CS_URS_2022_02/210204103" TargetMode="External"/><Relationship Id="rId17" Type="http://schemas.openxmlformats.org/officeDocument/2006/relationships/hyperlink" Target="https://podminky.urs.cz/item/CS_URS_2022_02/210950201" TargetMode="External"/><Relationship Id="rId25" Type="http://schemas.openxmlformats.org/officeDocument/2006/relationships/hyperlink" Target="https://podminky.urs.cz/item/CS_URS_2022_02/210220301" TargetMode="External"/><Relationship Id="rId33" Type="http://schemas.openxmlformats.org/officeDocument/2006/relationships/hyperlink" Target="https://podminky.urs.cz/item/CS_URS_2022_02/460391124" TargetMode="External"/><Relationship Id="rId38" Type="http://schemas.openxmlformats.org/officeDocument/2006/relationships/hyperlink" Target="https://podminky.urs.cz/item/CS_URS_2022_02/460431133" TargetMode="External"/><Relationship Id="rId46" Type="http://schemas.openxmlformats.org/officeDocument/2006/relationships/hyperlink" Target="https://podminky.urs.cz/item/CS_URS_2022_02/468011141" TargetMode="External"/><Relationship Id="rId59" Type="http://schemas.openxmlformats.org/officeDocument/2006/relationships/hyperlink" Target="https://podminky.urs.cz/item/CS_URS_2022_02/469973125"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zoomScale="110" zoomScaleNormal="110" workbookViewId="0">
      <selection activeCell="AN57" sqref="AN57"/>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4" t="s">
        <v>0</v>
      </c>
      <c r="AZ1" s="14" t="s">
        <v>1</v>
      </c>
      <c r="BA1" s="14" t="s">
        <v>2</v>
      </c>
      <c r="BB1" s="14" t="s">
        <v>3</v>
      </c>
      <c r="BT1" s="14" t="s">
        <v>4</v>
      </c>
      <c r="BU1" s="14" t="s">
        <v>4</v>
      </c>
      <c r="BV1" s="14" t="s">
        <v>5</v>
      </c>
    </row>
    <row r="2" spans="1:74" ht="36.950000000000003" customHeight="1">
      <c r="AR2" s="309" t="s">
        <v>6</v>
      </c>
      <c r="AS2" s="310"/>
      <c r="AT2" s="310"/>
      <c r="AU2" s="310"/>
      <c r="AV2" s="310"/>
      <c r="AW2" s="310"/>
      <c r="AX2" s="310"/>
      <c r="AY2" s="310"/>
      <c r="AZ2" s="310"/>
      <c r="BA2" s="310"/>
      <c r="BB2" s="310"/>
      <c r="BC2" s="310"/>
      <c r="BD2" s="310"/>
      <c r="BE2" s="310"/>
      <c r="BS2" s="15" t="s">
        <v>7</v>
      </c>
      <c r="BT2" s="15" t="s">
        <v>8</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7</v>
      </c>
      <c r="BT3" s="15" t="s">
        <v>9</v>
      </c>
    </row>
    <row r="4" spans="1:74" ht="24.95" customHeight="1">
      <c r="B4" s="18"/>
      <c r="D4" s="19" t="s">
        <v>10</v>
      </c>
      <c r="AR4" s="18"/>
      <c r="AS4" s="20" t="s">
        <v>11</v>
      </c>
      <c r="BS4" s="15" t="s">
        <v>12</v>
      </c>
    </row>
    <row r="5" spans="1:74" ht="12" customHeight="1">
      <c r="B5" s="18"/>
      <c r="D5" s="21" t="s">
        <v>13</v>
      </c>
      <c r="K5" s="336" t="s">
        <v>14</v>
      </c>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R5" s="18"/>
      <c r="BS5" s="15" t="s">
        <v>7</v>
      </c>
    </row>
    <row r="6" spans="1:74" ht="36.950000000000003" customHeight="1">
      <c r="B6" s="18"/>
      <c r="D6" s="23" t="s">
        <v>15</v>
      </c>
      <c r="K6" s="337" t="s">
        <v>888</v>
      </c>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R6" s="18"/>
      <c r="BS6" s="15" t="s">
        <v>7</v>
      </c>
    </row>
    <row r="7" spans="1:74" ht="12" customHeight="1">
      <c r="B7" s="18"/>
      <c r="D7" s="24" t="s">
        <v>17</v>
      </c>
      <c r="K7" s="22" t="s">
        <v>18</v>
      </c>
      <c r="AK7" s="24" t="s">
        <v>19</v>
      </c>
      <c r="AN7" s="22" t="s">
        <v>20</v>
      </c>
      <c r="AR7" s="18"/>
      <c r="BS7" s="15" t="s">
        <v>7</v>
      </c>
    </row>
    <row r="8" spans="1:74" ht="12" customHeight="1">
      <c r="B8" s="18"/>
      <c r="D8" s="24" t="s">
        <v>21</v>
      </c>
      <c r="K8" s="22" t="s">
        <v>22</v>
      </c>
      <c r="AK8" s="24" t="s">
        <v>23</v>
      </c>
      <c r="AN8" s="308">
        <v>44844</v>
      </c>
      <c r="AR8" s="18"/>
      <c r="BS8" s="15" t="s">
        <v>7</v>
      </c>
    </row>
    <row r="9" spans="1:74" ht="29.25" customHeight="1">
      <c r="B9" s="18"/>
      <c r="D9" s="21" t="s">
        <v>24</v>
      </c>
      <c r="K9" s="25" t="s">
        <v>25</v>
      </c>
      <c r="AK9" s="21" t="s">
        <v>26</v>
      </c>
      <c r="AN9" s="25" t="s">
        <v>27</v>
      </c>
      <c r="AR9" s="18"/>
      <c r="BS9" s="15" t="s">
        <v>7</v>
      </c>
    </row>
    <row r="10" spans="1:74" ht="12" customHeight="1">
      <c r="B10" s="18"/>
      <c r="D10" s="24" t="s">
        <v>28</v>
      </c>
      <c r="AK10" s="24" t="s">
        <v>29</v>
      </c>
      <c r="AN10" s="22" t="s">
        <v>30</v>
      </c>
      <c r="AR10" s="18"/>
      <c r="BS10" s="15" t="s">
        <v>7</v>
      </c>
    </row>
    <row r="11" spans="1:74" ht="18.399999999999999" customHeight="1">
      <c r="B11" s="18"/>
      <c r="E11" s="22" t="s">
        <v>31</v>
      </c>
      <c r="AK11" s="24" t="s">
        <v>32</v>
      </c>
      <c r="AN11" s="22" t="s">
        <v>33</v>
      </c>
      <c r="AR11" s="18"/>
      <c r="BS11" s="15" t="s">
        <v>7</v>
      </c>
    </row>
    <row r="12" spans="1:74" ht="6.95" customHeight="1">
      <c r="B12" s="18"/>
      <c r="AR12" s="18"/>
      <c r="BS12" s="15" t="s">
        <v>7</v>
      </c>
    </row>
    <row r="13" spans="1:74" ht="12" customHeight="1">
      <c r="B13" s="18"/>
      <c r="D13" s="24" t="s">
        <v>34</v>
      </c>
      <c r="AK13" s="24" t="s">
        <v>29</v>
      </c>
      <c r="AN13" s="22">
        <v>60031620</v>
      </c>
      <c r="AR13" s="18"/>
      <c r="BS13" s="15" t="s">
        <v>7</v>
      </c>
    </row>
    <row r="14" spans="1:74" ht="12.75">
      <c r="B14" s="18"/>
      <c r="E14" s="22"/>
      <c r="AK14" s="24" t="s">
        <v>32</v>
      </c>
      <c r="AN14" s="22" t="s">
        <v>869</v>
      </c>
      <c r="AR14" s="18"/>
      <c r="BS14" s="15" t="s">
        <v>7</v>
      </c>
    </row>
    <row r="15" spans="1:74" ht="6.95" customHeight="1">
      <c r="B15" s="18"/>
      <c r="AR15" s="18"/>
      <c r="BS15" s="15" t="s">
        <v>4</v>
      </c>
    </row>
    <row r="16" spans="1:74" ht="12" customHeight="1">
      <c r="B16" s="18"/>
      <c r="D16" s="24" t="s">
        <v>35</v>
      </c>
      <c r="AK16" s="24" t="s">
        <v>29</v>
      </c>
      <c r="AN16" s="22" t="s">
        <v>36</v>
      </c>
      <c r="AR16" s="18"/>
      <c r="BS16" s="15" t="s">
        <v>4</v>
      </c>
    </row>
    <row r="17" spans="2:71" ht="18.399999999999999" customHeight="1">
      <c r="B17" s="18"/>
      <c r="E17" s="22" t="s">
        <v>37</v>
      </c>
      <c r="AK17" s="24" t="s">
        <v>32</v>
      </c>
      <c r="AN17" s="22" t="s">
        <v>38</v>
      </c>
      <c r="AR17" s="18"/>
      <c r="BS17" s="15" t="s">
        <v>39</v>
      </c>
    </row>
    <row r="18" spans="2:71" ht="6.95" customHeight="1">
      <c r="B18" s="18"/>
      <c r="AR18" s="18"/>
      <c r="BS18" s="15" t="s">
        <v>7</v>
      </c>
    </row>
    <row r="19" spans="2:71" ht="12" customHeight="1">
      <c r="B19" s="18"/>
      <c r="D19" s="24" t="s">
        <v>40</v>
      </c>
      <c r="AK19" s="24" t="s">
        <v>29</v>
      </c>
      <c r="AN19" s="22" t="s">
        <v>36</v>
      </c>
      <c r="AR19" s="18"/>
      <c r="BS19" s="15" t="s">
        <v>7</v>
      </c>
    </row>
    <row r="20" spans="2:71" ht="18.399999999999999" customHeight="1">
      <c r="B20" s="18"/>
      <c r="E20" s="22" t="s">
        <v>37</v>
      </c>
      <c r="AK20" s="24" t="s">
        <v>32</v>
      </c>
      <c r="AN20" s="22" t="s">
        <v>38</v>
      </c>
      <c r="AR20" s="18"/>
      <c r="BS20" s="15" t="s">
        <v>4</v>
      </c>
    </row>
    <row r="21" spans="2:71" ht="6.95" customHeight="1">
      <c r="B21" s="18"/>
      <c r="AR21" s="18"/>
    </row>
    <row r="22" spans="2:71" ht="12" customHeight="1">
      <c r="B22" s="18"/>
      <c r="D22" s="24" t="s">
        <v>41</v>
      </c>
      <c r="AR22" s="18"/>
    </row>
    <row r="23" spans="2:71" ht="55.5" customHeight="1">
      <c r="B23" s="18"/>
      <c r="E23" s="338" t="s">
        <v>42</v>
      </c>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R23" s="18"/>
    </row>
    <row r="24" spans="2:71" ht="6.95" customHeight="1">
      <c r="B24" s="18"/>
      <c r="AR24" s="18"/>
    </row>
    <row r="25" spans="2:71" ht="6.95" customHeight="1">
      <c r="B25" s="18"/>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8"/>
    </row>
    <row r="26" spans="2:71" s="1" customFormat="1" ht="25.9" customHeight="1">
      <c r="B26" s="28"/>
      <c r="D26" s="29" t="s">
        <v>43</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39">
        <v>0</v>
      </c>
      <c r="AL26" s="340"/>
      <c r="AM26" s="340"/>
      <c r="AN26" s="340"/>
      <c r="AO26" s="340"/>
      <c r="AR26" s="28"/>
    </row>
    <row r="27" spans="2:71" s="1" customFormat="1" ht="6.95" customHeight="1">
      <c r="B27" s="28"/>
      <c r="AR27" s="28"/>
    </row>
    <row r="28" spans="2:71" s="1" customFormat="1" ht="12.75">
      <c r="B28" s="28"/>
      <c r="L28" s="341" t="s">
        <v>44</v>
      </c>
      <c r="M28" s="341"/>
      <c r="N28" s="341"/>
      <c r="O28" s="341"/>
      <c r="P28" s="341"/>
      <c r="W28" s="341" t="s">
        <v>45</v>
      </c>
      <c r="X28" s="341"/>
      <c r="Y28" s="341"/>
      <c r="Z28" s="341"/>
      <c r="AA28" s="341"/>
      <c r="AB28" s="341"/>
      <c r="AC28" s="341"/>
      <c r="AD28" s="341"/>
      <c r="AE28" s="341"/>
      <c r="AK28" s="341" t="s">
        <v>46</v>
      </c>
      <c r="AL28" s="341"/>
      <c r="AM28" s="341"/>
      <c r="AN28" s="341"/>
      <c r="AO28" s="341"/>
      <c r="AR28" s="28"/>
    </row>
    <row r="29" spans="2:71" s="2" customFormat="1" ht="14.45" customHeight="1">
      <c r="B29" s="32"/>
      <c r="D29" s="24" t="s">
        <v>47</v>
      </c>
      <c r="F29" s="24" t="s">
        <v>48</v>
      </c>
      <c r="L29" s="331">
        <v>0.21</v>
      </c>
      <c r="M29" s="330"/>
      <c r="N29" s="330"/>
      <c r="O29" s="330"/>
      <c r="P29" s="330"/>
      <c r="W29" s="329">
        <f>AK26</f>
        <v>0</v>
      </c>
      <c r="X29" s="330"/>
      <c r="Y29" s="330"/>
      <c r="Z29" s="330"/>
      <c r="AA29" s="330"/>
      <c r="AB29" s="330"/>
      <c r="AC29" s="330"/>
      <c r="AD29" s="330"/>
      <c r="AE29" s="330"/>
      <c r="AK29" s="329">
        <v>0</v>
      </c>
      <c r="AL29" s="330"/>
      <c r="AM29" s="330"/>
      <c r="AN29" s="330"/>
      <c r="AO29" s="330"/>
      <c r="AR29" s="32"/>
    </row>
    <row r="30" spans="2:71" s="2" customFormat="1" ht="14.45" customHeight="1">
      <c r="B30" s="32"/>
      <c r="F30" s="24" t="s">
        <v>49</v>
      </c>
      <c r="L30" s="331">
        <v>0.15</v>
      </c>
      <c r="M30" s="330"/>
      <c r="N30" s="330"/>
      <c r="O30" s="330"/>
      <c r="P30" s="330"/>
      <c r="W30" s="329">
        <f>ROUND(BA54, 2)</f>
        <v>0</v>
      </c>
      <c r="X30" s="330"/>
      <c r="Y30" s="330"/>
      <c r="Z30" s="330"/>
      <c r="AA30" s="330"/>
      <c r="AB30" s="330"/>
      <c r="AC30" s="330"/>
      <c r="AD30" s="330"/>
      <c r="AE30" s="330"/>
      <c r="AK30" s="329">
        <f>ROUND(AW54, 2)</f>
        <v>0</v>
      </c>
      <c r="AL30" s="330"/>
      <c r="AM30" s="330"/>
      <c r="AN30" s="330"/>
      <c r="AO30" s="330"/>
      <c r="AR30" s="32"/>
    </row>
    <row r="31" spans="2:71" s="2" customFormat="1" ht="14.45" hidden="1" customHeight="1">
      <c r="B31" s="32"/>
      <c r="F31" s="24" t="s">
        <v>50</v>
      </c>
      <c r="L31" s="331">
        <v>0.21</v>
      </c>
      <c r="M31" s="330"/>
      <c r="N31" s="330"/>
      <c r="O31" s="330"/>
      <c r="P31" s="330"/>
      <c r="W31" s="329">
        <f>ROUND(BB54, 2)</f>
        <v>0</v>
      </c>
      <c r="X31" s="330"/>
      <c r="Y31" s="330"/>
      <c r="Z31" s="330"/>
      <c r="AA31" s="330"/>
      <c r="AB31" s="330"/>
      <c r="AC31" s="330"/>
      <c r="AD31" s="330"/>
      <c r="AE31" s="330"/>
      <c r="AK31" s="329">
        <v>0</v>
      </c>
      <c r="AL31" s="330"/>
      <c r="AM31" s="330"/>
      <c r="AN31" s="330"/>
      <c r="AO31" s="330"/>
      <c r="AR31" s="32"/>
    </row>
    <row r="32" spans="2:71" s="2" customFormat="1" ht="14.45" hidden="1" customHeight="1">
      <c r="B32" s="32"/>
      <c r="F32" s="24" t="s">
        <v>51</v>
      </c>
      <c r="L32" s="331">
        <v>0.15</v>
      </c>
      <c r="M32" s="330"/>
      <c r="N32" s="330"/>
      <c r="O32" s="330"/>
      <c r="P32" s="330"/>
      <c r="W32" s="329">
        <f>ROUND(BC54, 2)</f>
        <v>0</v>
      </c>
      <c r="X32" s="330"/>
      <c r="Y32" s="330"/>
      <c r="Z32" s="330"/>
      <c r="AA32" s="330"/>
      <c r="AB32" s="330"/>
      <c r="AC32" s="330"/>
      <c r="AD32" s="330"/>
      <c r="AE32" s="330"/>
      <c r="AK32" s="329">
        <v>0</v>
      </c>
      <c r="AL32" s="330"/>
      <c r="AM32" s="330"/>
      <c r="AN32" s="330"/>
      <c r="AO32" s="330"/>
      <c r="AR32" s="32"/>
    </row>
    <row r="33" spans="2:44" s="2" customFormat="1" ht="14.45" hidden="1" customHeight="1">
      <c r="B33" s="32"/>
      <c r="F33" s="24" t="s">
        <v>52</v>
      </c>
      <c r="L33" s="331">
        <v>0</v>
      </c>
      <c r="M33" s="330"/>
      <c r="N33" s="330"/>
      <c r="O33" s="330"/>
      <c r="P33" s="330"/>
      <c r="W33" s="329">
        <f>ROUND(BD54, 2)</f>
        <v>0</v>
      </c>
      <c r="X33" s="330"/>
      <c r="Y33" s="330"/>
      <c r="Z33" s="330"/>
      <c r="AA33" s="330"/>
      <c r="AB33" s="330"/>
      <c r="AC33" s="330"/>
      <c r="AD33" s="330"/>
      <c r="AE33" s="330"/>
      <c r="AK33" s="329">
        <v>0</v>
      </c>
      <c r="AL33" s="330"/>
      <c r="AM33" s="330"/>
      <c r="AN33" s="330"/>
      <c r="AO33" s="330"/>
      <c r="AR33" s="32"/>
    </row>
    <row r="34" spans="2:44" s="1" customFormat="1" ht="6.95" customHeight="1">
      <c r="B34" s="28"/>
      <c r="AR34" s="28"/>
    </row>
    <row r="35" spans="2:44" s="1" customFormat="1" ht="25.9" customHeight="1">
      <c r="B35" s="28"/>
      <c r="C35" s="33"/>
      <c r="D35" s="34" t="s">
        <v>53</v>
      </c>
      <c r="E35" s="35"/>
      <c r="F35" s="35"/>
      <c r="G35" s="35"/>
      <c r="H35" s="35"/>
      <c r="I35" s="35"/>
      <c r="J35" s="35"/>
      <c r="K35" s="35"/>
      <c r="L35" s="35"/>
      <c r="M35" s="35"/>
      <c r="N35" s="35"/>
      <c r="O35" s="35"/>
      <c r="P35" s="35"/>
      <c r="Q35" s="35"/>
      <c r="R35" s="35"/>
      <c r="S35" s="35"/>
      <c r="T35" s="36" t="s">
        <v>54</v>
      </c>
      <c r="U35" s="35"/>
      <c r="V35" s="35"/>
      <c r="W35" s="35"/>
      <c r="X35" s="332" t="s">
        <v>55</v>
      </c>
      <c r="Y35" s="333"/>
      <c r="Z35" s="333"/>
      <c r="AA35" s="333"/>
      <c r="AB35" s="333"/>
      <c r="AC35" s="35"/>
      <c r="AD35" s="35"/>
      <c r="AE35" s="35"/>
      <c r="AF35" s="35"/>
      <c r="AG35" s="35"/>
      <c r="AH35" s="35"/>
      <c r="AI35" s="35"/>
      <c r="AJ35" s="35"/>
      <c r="AK35" s="334">
        <f>W29+AK29</f>
        <v>0</v>
      </c>
      <c r="AL35" s="333"/>
      <c r="AM35" s="333"/>
      <c r="AN35" s="333"/>
      <c r="AO35" s="335"/>
      <c r="AP35" s="33"/>
      <c r="AQ35" s="33"/>
      <c r="AR35" s="28"/>
    </row>
    <row r="36" spans="2:44" s="1" customFormat="1" ht="6.95" customHeight="1">
      <c r="B36" s="28"/>
      <c r="AR36" s="28"/>
    </row>
    <row r="37" spans="2:44" s="1" customFormat="1" ht="6.9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8"/>
    </row>
    <row r="41" spans="2:44" s="1" customFormat="1" ht="6.95" customHeight="1">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28"/>
    </row>
    <row r="42" spans="2:44" s="1" customFormat="1" ht="24.95" customHeight="1">
      <c r="B42" s="28"/>
      <c r="C42" s="19" t="s">
        <v>56</v>
      </c>
      <c r="AR42" s="28"/>
    </row>
    <row r="43" spans="2:44" s="1" customFormat="1" ht="6.95" customHeight="1">
      <c r="B43" s="28"/>
      <c r="AR43" s="28"/>
    </row>
    <row r="44" spans="2:44" s="3" customFormat="1" ht="12" customHeight="1">
      <c r="B44" s="41"/>
      <c r="C44" s="24" t="s">
        <v>13</v>
      </c>
      <c r="L44" s="3" t="str">
        <f>K5</f>
        <v>VO-1166</v>
      </c>
      <c r="AR44" s="41"/>
    </row>
    <row r="45" spans="2:44" s="4" customFormat="1" ht="36.950000000000003" customHeight="1">
      <c r="B45" s="42"/>
      <c r="C45" s="43" t="s">
        <v>15</v>
      </c>
      <c r="L45" s="320" t="str">
        <f>K6</f>
        <v>Oprava veřejného osvětlení na tř. 17. listopadu (Prior-Slezská univerzita)</v>
      </c>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R45" s="42"/>
    </row>
    <row r="46" spans="2:44" s="1" customFormat="1" ht="6.95" customHeight="1">
      <c r="B46" s="28"/>
      <c r="AR46" s="28"/>
    </row>
    <row r="47" spans="2:44" s="1" customFormat="1" ht="12" customHeight="1">
      <c r="B47" s="28"/>
      <c r="C47" s="24" t="s">
        <v>21</v>
      </c>
      <c r="L47" s="44" t="str">
        <f>IF(K8="","",K8)</f>
        <v>Karviná</v>
      </c>
      <c r="AI47" s="24" t="s">
        <v>23</v>
      </c>
      <c r="AM47" s="322">
        <f>AN8</f>
        <v>44844</v>
      </c>
      <c r="AN47" s="322"/>
      <c r="AR47" s="28"/>
    </row>
    <row r="48" spans="2:44" s="1" customFormat="1" ht="6.95" customHeight="1">
      <c r="B48" s="28"/>
      <c r="AR48" s="28"/>
    </row>
    <row r="49" spans="1:91" s="1" customFormat="1" ht="15.2" customHeight="1">
      <c r="B49" s="28"/>
      <c r="C49" s="24" t="s">
        <v>28</v>
      </c>
      <c r="L49" s="3" t="str">
        <f>IF(E11= "","",E11)</f>
        <v>Statutární město Karviná</v>
      </c>
      <c r="AI49" s="24" t="s">
        <v>35</v>
      </c>
      <c r="AM49" s="323" t="str">
        <f>IF(E17="","",E17)</f>
        <v>PTD Muchová, s.r.o.</v>
      </c>
      <c r="AN49" s="324"/>
      <c r="AO49" s="324"/>
      <c r="AP49" s="324"/>
      <c r="AR49" s="28"/>
      <c r="AS49" s="325" t="s">
        <v>57</v>
      </c>
      <c r="AT49" s="326"/>
      <c r="AU49" s="46"/>
      <c r="AV49" s="46"/>
      <c r="AW49" s="46"/>
      <c r="AX49" s="46"/>
      <c r="AY49" s="46"/>
      <c r="AZ49" s="46"/>
      <c r="BA49" s="46"/>
      <c r="BB49" s="46"/>
      <c r="BC49" s="46"/>
      <c r="BD49" s="47"/>
    </row>
    <row r="50" spans="1:91" s="1" customFormat="1" ht="15.2" customHeight="1">
      <c r="B50" s="28"/>
      <c r="C50" s="24" t="s">
        <v>34</v>
      </c>
      <c r="L50" s="3" t="str">
        <f>IF(E14="","",E14)</f>
        <v/>
      </c>
      <c r="AI50" s="24" t="s">
        <v>40</v>
      </c>
      <c r="AM50" s="323" t="str">
        <f>IF(E20="","",E20)</f>
        <v>PTD Muchová, s.r.o.</v>
      </c>
      <c r="AN50" s="324"/>
      <c r="AO50" s="324"/>
      <c r="AP50" s="324"/>
      <c r="AR50" s="28"/>
      <c r="AS50" s="327"/>
      <c r="AT50" s="328"/>
      <c r="BD50" s="48"/>
    </row>
    <row r="51" spans="1:91" s="1" customFormat="1" ht="10.9" customHeight="1">
      <c r="B51" s="28"/>
      <c r="AR51" s="28"/>
      <c r="AS51" s="327"/>
      <c r="AT51" s="328"/>
      <c r="BD51" s="48"/>
    </row>
    <row r="52" spans="1:91" s="1" customFormat="1" ht="29.25" customHeight="1">
      <c r="B52" s="28"/>
      <c r="C52" s="316" t="s">
        <v>58</v>
      </c>
      <c r="D52" s="317"/>
      <c r="E52" s="317"/>
      <c r="F52" s="317"/>
      <c r="G52" s="317"/>
      <c r="H52" s="49"/>
      <c r="I52" s="318" t="s">
        <v>59</v>
      </c>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9" t="s">
        <v>60</v>
      </c>
      <c r="AH52" s="317"/>
      <c r="AI52" s="317"/>
      <c r="AJ52" s="317"/>
      <c r="AK52" s="317"/>
      <c r="AL52" s="317"/>
      <c r="AM52" s="317"/>
      <c r="AN52" s="318" t="s">
        <v>61</v>
      </c>
      <c r="AO52" s="317"/>
      <c r="AP52" s="317"/>
      <c r="AQ52" s="50" t="s">
        <v>62</v>
      </c>
      <c r="AR52" s="28"/>
      <c r="AS52" s="51" t="s">
        <v>63</v>
      </c>
      <c r="AT52" s="52" t="s">
        <v>64</v>
      </c>
      <c r="AU52" s="52" t="s">
        <v>65</v>
      </c>
      <c r="AV52" s="52" t="s">
        <v>66</v>
      </c>
      <c r="AW52" s="52" t="s">
        <v>67</v>
      </c>
      <c r="AX52" s="52" t="s">
        <v>68</v>
      </c>
      <c r="AY52" s="52" t="s">
        <v>69</v>
      </c>
      <c r="AZ52" s="52" t="s">
        <v>70</v>
      </c>
      <c r="BA52" s="52" t="s">
        <v>71</v>
      </c>
      <c r="BB52" s="52" t="s">
        <v>72</v>
      </c>
      <c r="BC52" s="52" t="s">
        <v>73</v>
      </c>
      <c r="BD52" s="53" t="s">
        <v>74</v>
      </c>
    </row>
    <row r="53" spans="1:91" s="1" customFormat="1" ht="10.9" customHeight="1">
      <c r="B53" s="28"/>
      <c r="AR53" s="28"/>
      <c r="AS53" s="54"/>
      <c r="AT53" s="46"/>
      <c r="AU53" s="46"/>
      <c r="AV53" s="46"/>
      <c r="AW53" s="46"/>
      <c r="AX53" s="46"/>
      <c r="AY53" s="46"/>
      <c r="AZ53" s="46"/>
      <c r="BA53" s="46"/>
      <c r="BB53" s="46"/>
      <c r="BC53" s="46"/>
      <c r="BD53" s="47"/>
    </row>
    <row r="54" spans="1:91" s="5" customFormat="1" ht="32.450000000000003" customHeight="1">
      <c r="B54" s="55"/>
      <c r="C54" s="56" t="s">
        <v>75</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314">
        <v>0</v>
      </c>
      <c r="AH54" s="314"/>
      <c r="AI54" s="314"/>
      <c r="AJ54" s="314"/>
      <c r="AK54" s="314"/>
      <c r="AL54" s="314"/>
      <c r="AM54" s="314"/>
      <c r="AN54" s="315">
        <v>0</v>
      </c>
      <c r="AO54" s="315"/>
      <c r="AP54" s="315"/>
      <c r="AQ54" s="59" t="s">
        <v>3</v>
      </c>
      <c r="AR54" s="55"/>
      <c r="AS54" s="60">
        <f>ROUND(SUM(AS55:AS56),2)</f>
        <v>0</v>
      </c>
      <c r="AT54" s="61">
        <f>ROUND(SUM(AV54:AW54),2)</f>
        <v>0</v>
      </c>
      <c r="AU54" s="62" t="e">
        <f>ROUND(SUM(AU55:AU56),5)</f>
        <v>#REF!</v>
      </c>
      <c r="AV54" s="61">
        <f>ROUND(AZ54*L29,2)</f>
        <v>0</v>
      </c>
      <c r="AW54" s="61">
        <f>ROUND(BA54*L30,2)</f>
        <v>0</v>
      </c>
      <c r="AX54" s="61">
        <f>ROUND(BB54*L29,2)</f>
        <v>0</v>
      </c>
      <c r="AY54" s="61">
        <f>ROUND(BC54*L30,2)</f>
        <v>0</v>
      </c>
      <c r="AZ54" s="61">
        <f>ROUND(SUM(AZ55:AZ56),2)</f>
        <v>0</v>
      </c>
      <c r="BA54" s="61">
        <f>ROUND(SUM(BA55:BA56),2)</f>
        <v>0</v>
      </c>
      <c r="BB54" s="61">
        <f>ROUND(SUM(BB55:BB56),2)</f>
        <v>0</v>
      </c>
      <c r="BC54" s="61">
        <f>ROUND(SUM(BC55:BC56),2)</f>
        <v>0</v>
      </c>
      <c r="BD54" s="63">
        <f>ROUND(SUM(BD55:BD56),2)</f>
        <v>0</v>
      </c>
      <c r="BS54" s="64" t="s">
        <v>76</v>
      </c>
      <c r="BT54" s="64" t="s">
        <v>77</v>
      </c>
      <c r="BU54" s="65" t="s">
        <v>78</v>
      </c>
      <c r="BV54" s="64" t="s">
        <v>79</v>
      </c>
      <c r="BW54" s="64" t="s">
        <v>5</v>
      </c>
      <c r="BX54" s="64" t="s">
        <v>80</v>
      </c>
      <c r="CL54" s="64" t="s">
        <v>18</v>
      </c>
    </row>
    <row r="55" spans="1:91" s="6" customFormat="1" ht="32.25" customHeight="1">
      <c r="A55" s="66" t="s">
        <v>81</v>
      </c>
      <c r="B55" s="67"/>
      <c r="C55" s="68"/>
      <c r="D55" s="313" t="s">
        <v>82</v>
      </c>
      <c r="E55" s="313"/>
      <c r="F55" s="313"/>
      <c r="G55" s="313"/>
      <c r="H55" s="313"/>
      <c r="I55" s="69"/>
      <c r="J55" s="313" t="s">
        <v>16</v>
      </c>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1">
        <v>0</v>
      </c>
      <c r="AH55" s="312"/>
      <c r="AI55" s="312"/>
      <c r="AJ55" s="312"/>
      <c r="AK55" s="312"/>
      <c r="AL55" s="312"/>
      <c r="AM55" s="312"/>
      <c r="AN55" s="311">
        <v>0</v>
      </c>
      <c r="AO55" s="312"/>
      <c r="AP55" s="312"/>
      <c r="AQ55" s="70" t="s">
        <v>83</v>
      </c>
      <c r="AR55" s="67"/>
      <c r="AS55" s="71">
        <v>0</v>
      </c>
      <c r="AT55" s="72">
        <f>ROUND(SUM(AV55:AW55),2)</f>
        <v>0</v>
      </c>
      <c r="AU55" s="73" t="e">
        <f>'01 - Tř. 17. listopadu - ...'!P90</f>
        <v>#REF!</v>
      </c>
      <c r="AV55" s="72">
        <f>'01 - Tř. 17. listopadu - ...'!J33</f>
        <v>0</v>
      </c>
      <c r="AW55" s="72">
        <f>'01 - Tř. 17. listopadu - ...'!J34</f>
        <v>0</v>
      </c>
      <c r="AX55" s="72">
        <f>'01 - Tř. 17. listopadu - ...'!J35</f>
        <v>0</v>
      </c>
      <c r="AY55" s="72">
        <f>'01 - Tř. 17. listopadu - ...'!J36</f>
        <v>0</v>
      </c>
      <c r="AZ55" s="72">
        <f>'01 - Tř. 17. listopadu - ...'!F33</f>
        <v>0</v>
      </c>
      <c r="BA55" s="72">
        <f>'01 - Tř. 17. listopadu - ...'!F34</f>
        <v>0</v>
      </c>
      <c r="BB55" s="72">
        <f>'01 - Tř. 17. listopadu - ...'!F35</f>
        <v>0</v>
      </c>
      <c r="BC55" s="72">
        <f>'01 - Tř. 17. listopadu - ...'!F36</f>
        <v>0</v>
      </c>
      <c r="BD55" s="74">
        <f>'01 - Tř. 17. listopadu - ...'!F37</f>
        <v>0</v>
      </c>
      <c r="BT55" s="75" t="s">
        <v>84</v>
      </c>
      <c r="BV55" s="75" t="s">
        <v>79</v>
      </c>
      <c r="BW55" s="75" t="s">
        <v>85</v>
      </c>
      <c r="BX55" s="75" t="s">
        <v>5</v>
      </c>
      <c r="CL55" s="75" t="s">
        <v>18</v>
      </c>
      <c r="CM55" s="75" t="s">
        <v>86</v>
      </c>
    </row>
    <row r="56" spans="1:91" s="6" customFormat="1" ht="27.75" customHeight="1">
      <c r="A56" s="66" t="s">
        <v>81</v>
      </c>
      <c r="B56" s="67"/>
      <c r="C56" s="68"/>
      <c r="D56" s="313" t="s">
        <v>87</v>
      </c>
      <c r="E56" s="313"/>
      <c r="F56" s="313"/>
      <c r="G56" s="313"/>
      <c r="H56" s="313"/>
      <c r="I56" s="69"/>
      <c r="J56" s="313" t="s">
        <v>88</v>
      </c>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1">
        <v>0</v>
      </c>
      <c r="AH56" s="312"/>
      <c r="AI56" s="312"/>
      <c r="AJ56" s="312"/>
      <c r="AK56" s="312"/>
      <c r="AL56" s="312"/>
      <c r="AM56" s="312"/>
      <c r="AN56" s="311">
        <v>0</v>
      </c>
      <c r="AO56" s="312"/>
      <c r="AP56" s="312"/>
      <c r="AQ56" s="70" t="s">
        <v>89</v>
      </c>
      <c r="AR56" s="67"/>
      <c r="AS56" s="76">
        <v>0</v>
      </c>
      <c r="AT56" s="77">
        <f>ROUND(SUM(AV56:AW56),2)</f>
        <v>0</v>
      </c>
      <c r="AU56" s="78">
        <f>'02 - Vedlejší rozpočtové ...'!P80</f>
        <v>0</v>
      </c>
      <c r="AV56" s="77">
        <f>'02 - Vedlejší rozpočtové ...'!J33</f>
        <v>0</v>
      </c>
      <c r="AW56" s="77">
        <f>'02 - Vedlejší rozpočtové ...'!J34</f>
        <v>0</v>
      </c>
      <c r="AX56" s="77">
        <f>'02 - Vedlejší rozpočtové ...'!J35</f>
        <v>0</v>
      </c>
      <c r="AY56" s="77">
        <f>'02 - Vedlejší rozpočtové ...'!J36</f>
        <v>0</v>
      </c>
      <c r="AZ56" s="77">
        <f>'02 - Vedlejší rozpočtové ...'!F33</f>
        <v>0</v>
      </c>
      <c r="BA56" s="77">
        <f>'02 - Vedlejší rozpočtové ...'!F34</f>
        <v>0</v>
      </c>
      <c r="BB56" s="77">
        <f>'02 - Vedlejší rozpočtové ...'!F35</f>
        <v>0</v>
      </c>
      <c r="BC56" s="77">
        <f>'02 - Vedlejší rozpočtové ...'!F36</f>
        <v>0</v>
      </c>
      <c r="BD56" s="79">
        <f>'02 - Vedlejší rozpočtové ...'!F37</f>
        <v>0</v>
      </c>
      <c r="BT56" s="75" t="s">
        <v>84</v>
      </c>
      <c r="BV56" s="75" t="s">
        <v>79</v>
      </c>
      <c r="BW56" s="75" t="s">
        <v>90</v>
      </c>
      <c r="BX56" s="75" t="s">
        <v>5</v>
      </c>
      <c r="CL56" s="75" t="s">
        <v>18</v>
      </c>
      <c r="CM56" s="75" t="s">
        <v>86</v>
      </c>
    </row>
    <row r="57" spans="1:91" s="1" customFormat="1" ht="30" customHeight="1">
      <c r="B57" s="28"/>
      <c r="AR57" s="28"/>
    </row>
    <row r="58" spans="1:91" s="1" customFormat="1" ht="6.95" customHeight="1">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28"/>
    </row>
  </sheetData>
  <mergeCells count="44">
    <mergeCell ref="K5:AO5"/>
    <mergeCell ref="K6:AO6"/>
    <mergeCell ref="E23:AN23"/>
    <mergeCell ref="AK26:AO26"/>
    <mergeCell ref="L28:P28"/>
    <mergeCell ref="W28:AE28"/>
    <mergeCell ref="AK28:AO28"/>
    <mergeCell ref="W29:AE29"/>
    <mergeCell ref="AK29:AO29"/>
    <mergeCell ref="L29:P29"/>
    <mergeCell ref="W30:AE30"/>
    <mergeCell ref="AK30:AO30"/>
    <mergeCell ref="L30:P30"/>
    <mergeCell ref="L33:P33"/>
    <mergeCell ref="X35:AB35"/>
    <mergeCell ref="AK35:AO35"/>
    <mergeCell ref="W31:AE31"/>
    <mergeCell ref="AK31:AO31"/>
    <mergeCell ref="L31:P31"/>
    <mergeCell ref="W32:AE32"/>
    <mergeCell ref="AK32:AO32"/>
    <mergeCell ref="L32:P32"/>
    <mergeCell ref="AM47:AN47"/>
    <mergeCell ref="AM49:AP49"/>
    <mergeCell ref="AS49:AT51"/>
    <mergeCell ref="AM50:AP50"/>
    <mergeCell ref="W33:AE33"/>
    <mergeCell ref="AK33:AO33"/>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s>
  <hyperlinks>
    <hyperlink ref="A55" location="'01 - Tř. 17. listopadu - ...'!C2" display="/"/>
    <hyperlink ref="A56" location="'02 - Vedlejší rozpočtové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99"/>
  <sheetViews>
    <sheetView showGridLines="0" zoomScaleNormal="100" workbookViewId="0">
      <selection activeCell="J85" sqref="J85"/>
    </sheetView>
  </sheetViews>
  <sheetFormatPr defaultRowHeight="11.25"/>
  <cols>
    <col min="1" max="1" width="8.33203125" customWidth="1"/>
    <col min="2" max="2" width="1.1640625" customWidth="1"/>
    <col min="3" max="3" width="5.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t="s">
        <v>6</v>
      </c>
      <c r="M2" s="310"/>
      <c r="N2" s="310"/>
      <c r="O2" s="310"/>
      <c r="P2" s="310"/>
      <c r="Q2" s="310"/>
      <c r="R2" s="310"/>
      <c r="S2" s="310"/>
      <c r="T2" s="310"/>
      <c r="U2" s="310"/>
      <c r="V2" s="310"/>
      <c r="AT2" s="15" t="s">
        <v>85</v>
      </c>
    </row>
    <row r="3" spans="2:46" ht="6.95" customHeight="1">
      <c r="B3" s="16"/>
      <c r="C3" s="17"/>
      <c r="D3" s="17"/>
      <c r="E3" s="17"/>
      <c r="F3" s="17"/>
      <c r="G3" s="17"/>
      <c r="H3" s="17"/>
      <c r="I3" s="17"/>
      <c r="J3" s="17"/>
      <c r="K3" s="17"/>
      <c r="L3" s="18"/>
      <c r="AT3" s="15" t="s">
        <v>86</v>
      </c>
    </row>
    <row r="4" spans="2:46" ht="24.95" customHeight="1">
      <c r="B4" s="18"/>
      <c r="D4" s="19" t="s">
        <v>91</v>
      </c>
      <c r="L4" s="18"/>
      <c r="M4" s="80" t="s">
        <v>11</v>
      </c>
      <c r="AT4" s="15" t="s">
        <v>4</v>
      </c>
    </row>
    <row r="5" spans="2:46" ht="6.95" customHeight="1">
      <c r="B5" s="18"/>
      <c r="L5" s="18"/>
    </row>
    <row r="6" spans="2:46" ht="12" customHeight="1">
      <c r="B6" s="18"/>
      <c r="D6" s="24" t="s">
        <v>15</v>
      </c>
      <c r="L6" s="18"/>
    </row>
    <row r="7" spans="2:46" ht="16.5" customHeight="1">
      <c r="B7" s="18"/>
      <c r="E7" s="343" t="str">
        <f>'Rekapitulace stavby'!K6</f>
        <v>Oprava veřejného osvětlení na tř. 17. listopadu (Prior-Slezská univerzita)</v>
      </c>
      <c r="F7" s="344"/>
      <c r="G7" s="344"/>
      <c r="H7" s="344"/>
      <c r="L7" s="18"/>
    </row>
    <row r="8" spans="2:46" s="1" customFormat="1" ht="12" customHeight="1">
      <c r="B8" s="28"/>
      <c r="D8" s="24" t="s">
        <v>92</v>
      </c>
      <c r="L8" s="28"/>
    </row>
    <row r="9" spans="2:46" s="1" customFormat="1" ht="16.5" customHeight="1">
      <c r="B9" s="28"/>
      <c r="E9" s="320" t="s">
        <v>888</v>
      </c>
      <c r="F9" s="342"/>
      <c r="G9" s="342"/>
      <c r="H9" s="342"/>
      <c r="L9" s="28"/>
    </row>
    <row r="10" spans="2:46" s="1" customFormat="1">
      <c r="B10" s="28"/>
      <c r="L10" s="28"/>
    </row>
    <row r="11" spans="2:46" s="1" customFormat="1" ht="12" customHeight="1">
      <c r="B11" s="28"/>
      <c r="D11" s="24" t="s">
        <v>17</v>
      </c>
      <c r="F11" s="22" t="s">
        <v>18</v>
      </c>
      <c r="I11" s="24" t="s">
        <v>19</v>
      </c>
      <c r="J11" s="22" t="s">
        <v>93</v>
      </c>
      <c r="L11" s="28"/>
    </row>
    <row r="12" spans="2:46" s="1" customFormat="1" ht="12" customHeight="1">
      <c r="B12" s="28"/>
      <c r="D12" s="24" t="s">
        <v>21</v>
      </c>
      <c r="F12" s="22" t="s">
        <v>22</v>
      </c>
      <c r="I12" s="24" t="s">
        <v>23</v>
      </c>
      <c r="J12" s="45">
        <f>'Rekapitulace stavby'!AN8</f>
        <v>44844</v>
      </c>
      <c r="L12" s="28"/>
    </row>
    <row r="13" spans="2:46" s="1" customFormat="1" ht="21.75" customHeight="1">
      <c r="B13" s="28"/>
      <c r="D13" s="21" t="s">
        <v>24</v>
      </c>
      <c r="F13" s="25" t="s">
        <v>25</v>
      </c>
      <c r="I13" s="21" t="s">
        <v>26</v>
      </c>
      <c r="J13" s="25" t="s">
        <v>27</v>
      </c>
      <c r="L13" s="28"/>
    </row>
    <row r="14" spans="2:46" s="1" customFormat="1" ht="12" customHeight="1">
      <c r="B14" s="28"/>
      <c r="D14" s="24" t="s">
        <v>28</v>
      </c>
      <c r="I14" s="24" t="s">
        <v>29</v>
      </c>
      <c r="J14" s="22" t="s">
        <v>30</v>
      </c>
      <c r="L14" s="28"/>
    </row>
    <row r="15" spans="2:46" s="1" customFormat="1" ht="18" customHeight="1">
      <c r="B15" s="28"/>
      <c r="E15" s="22" t="s">
        <v>31</v>
      </c>
      <c r="I15" s="24" t="s">
        <v>32</v>
      </c>
      <c r="J15" s="22" t="s">
        <v>33</v>
      </c>
      <c r="L15" s="28"/>
    </row>
    <row r="16" spans="2:46" s="1" customFormat="1" ht="6.95" customHeight="1">
      <c r="B16" s="28"/>
      <c r="L16" s="28"/>
    </row>
    <row r="17" spans="2:12" s="1" customFormat="1" ht="12" customHeight="1">
      <c r="B17" s="28"/>
      <c r="D17" s="24" t="s">
        <v>34</v>
      </c>
      <c r="I17" s="24" t="s">
        <v>29</v>
      </c>
      <c r="J17" s="22">
        <f>'Rekapitulace stavby'!AN13</f>
        <v>60031620</v>
      </c>
      <c r="L17" s="28"/>
    </row>
    <row r="18" spans="2:12" s="1" customFormat="1" ht="18" customHeight="1">
      <c r="B18" s="28"/>
      <c r="E18" s="336">
        <f>'Rekapitulace stavby'!E14</f>
        <v>0</v>
      </c>
      <c r="F18" s="336"/>
      <c r="G18" s="336"/>
      <c r="H18" s="336"/>
      <c r="I18" s="24" t="s">
        <v>32</v>
      </c>
      <c r="J18" s="22" t="str">
        <f>'Rekapitulace stavby'!AN14</f>
        <v>CZ6807071722</v>
      </c>
      <c r="L18" s="28"/>
    </row>
    <row r="19" spans="2:12" s="1" customFormat="1" ht="6.95" customHeight="1">
      <c r="B19" s="28"/>
      <c r="L19" s="28"/>
    </row>
    <row r="20" spans="2:12" s="1" customFormat="1" ht="12" customHeight="1">
      <c r="B20" s="28"/>
      <c r="D20" s="24" t="s">
        <v>35</v>
      </c>
      <c r="I20" s="24" t="s">
        <v>29</v>
      </c>
      <c r="J20" s="22" t="s">
        <v>36</v>
      </c>
      <c r="L20" s="28"/>
    </row>
    <row r="21" spans="2:12" s="1" customFormat="1" ht="18" customHeight="1">
      <c r="B21" s="28"/>
      <c r="E21" s="22" t="s">
        <v>37</v>
      </c>
      <c r="I21" s="24" t="s">
        <v>32</v>
      </c>
      <c r="J21" s="22" t="s">
        <v>38</v>
      </c>
      <c r="L21" s="28"/>
    </row>
    <row r="22" spans="2:12" s="1" customFormat="1" ht="6.95" customHeight="1">
      <c r="B22" s="28"/>
      <c r="L22" s="28"/>
    </row>
    <row r="23" spans="2:12" s="1" customFormat="1" ht="12" customHeight="1">
      <c r="B23" s="28"/>
      <c r="D23" s="24" t="s">
        <v>40</v>
      </c>
      <c r="I23" s="24" t="s">
        <v>29</v>
      </c>
      <c r="J23" s="22" t="s">
        <v>36</v>
      </c>
      <c r="L23" s="28"/>
    </row>
    <row r="24" spans="2:12" s="1" customFormat="1" ht="18" customHeight="1">
      <c r="B24" s="28"/>
      <c r="E24" s="22" t="s">
        <v>37</v>
      </c>
      <c r="I24" s="24" t="s">
        <v>32</v>
      </c>
      <c r="J24" s="22" t="s">
        <v>38</v>
      </c>
      <c r="L24" s="28"/>
    </row>
    <row r="25" spans="2:12" s="1" customFormat="1" ht="6.95" customHeight="1">
      <c r="B25" s="28"/>
      <c r="L25" s="28"/>
    </row>
    <row r="26" spans="2:12" s="1" customFormat="1" ht="12" customHeight="1">
      <c r="B26" s="28"/>
      <c r="D26" s="24" t="s">
        <v>41</v>
      </c>
      <c r="L26" s="28"/>
    </row>
    <row r="27" spans="2:12" s="7" customFormat="1" ht="16.5" customHeight="1">
      <c r="B27" s="81"/>
      <c r="E27" s="338" t="s">
        <v>3</v>
      </c>
      <c r="F27" s="338"/>
      <c r="G27" s="338"/>
      <c r="H27" s="338"/>
      <c r="L27" s="81"/>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82" t="s">
        <v>43</v>
      </c>
      <c r="J30" s="58">
        <v>0</v>
      </c>
      <c r="L30" s="28"/>
    </row>
    <row r="31" spans="2:12" s="1" customFormat="1" ht="6.95" customHeight="1">
      <c r="B31" s="28"/>
      <c r="D31" s="46"/>
      <c r="E31" s="46"/>
      <c r="F31" s="46"/>
      <c r="G31" s="46"/>
      <c r="H31" s="46"/>
      <c r="I31" s="46"/>
      <c r="J31" s="46"/>
      <c r="K31" s="46"/>
      <c r="L31" s="28"/>
    </row>
    <row r="32" spans="2:12" s="1" customFormat="1" ht="14.45" customHeight="1">
      <c r="B32" s="28"/>
      <c r="F32" s="31" t="s">
        <v>45</v>
      </c>
      <c r="I32" s="31" t="s">
        <v>44</v>
      </c>
      <c r="J32" s="31" t="s">
        <v>46</v>
      </c>
      <c r="L32" s="28"/>
    </row>
    <row r="33" spans="2:12" s="1" customFormat="1" ht="14.45" customHeight="1">
      <c r="B33" s="28"/>
      <c r="D33" s="83" t="s">
        <v>47</v>
      </c>
      <c r="E33" s="24" t="s">
        <v>48</v>
      </c>
      <c r="F33" s="84">
        <f>J30</f>
        <v>0</v>
      </c>
      <c r="I33" s="85">
        <v>0.21</v>
      </c>
      <c r="J33" s="84">
        <v>0</v>
      </c>
      <c r="L33" s="28"/>
    </row>
    <row r="34" spans="2:12" s="1" customFormat="1" ht="14.45" customHeight="1">
      <c r="B34" s="28"/>
      <c r="E34" s="24" t="s">
        <v>49</v>
      </c>
      <c r="F34" s="84">
        <f>ROUND((SUM(BF90:BF398)),  2)</f>
        <v>0</v>
      </c>
      <c r="I34" s="85">
        <v>0.15</v>
      </c>
      <c r="J34" s="84">
        <f>ROUND(((SUM(BF90:BF398))*I34),  2)</f>
        <v>0</v>
      </c>
      <c r="L34" s="28"/>
    </row>
    <row r="35" spans="2:12" s="1" customFormat="1" ht="14.45" hidden="1" customHeight="1">
      <c r="B35" s="28"/>
      <c r="E35" s="24" t="s">
        <v>50</v>
      </c>
      <c r="F35" s="84">
        <f>ROUND((SUM(BG90:BG398)),  2)</f>
        <v>0</v>
      </c>
      <c r="I35" s="85">
        <v>0.21</v>
      </c>
      <c r="J35" s="84">
        <f>0</f>
        <v>0</v>
      </c>
      <c r="L35" s="28"/>
    </row>
    <row r="36" spans="2:12" s="1" customFormat="1" ht="14.45" hidden="1" customHeight="1">
      <c r="B36" s="28"/>
      <c r="E36" s="24" t="s">
        <v>51</v>
      </c>
      <c r="F36" s="84">
        <f>ROUND((SUM(BH90:BH398)),  2)</f>
        <v>0</v>
      </c>
      <c r="I36" s="85">
        <v>0.15</v>
      </c>
      <c r="J36" s="84">
        <f>0</f>
        <v>0</v>
      </c>
      <c r="L36" s="28"/>
    </row>
    <row r="37" spans="2:12" s="1" customFormat="1" ht="14.45" hidden="1" customHeight="1">
      <c r="B37" s="28"/>
      <c r="E37" s="24" t="s">
        <v>52</v>
      </c>
      <c r="F37" s="84">
        <f>ROUND((SUM(BI90:BI398)),  2)</f>
        <v>0</v>
      </c>
      <c r="I37" s="85">
        <v>0</v>
      </c>
      <c r="J37" s="84">
        <f>0</f>
        <v>0</v>
      </c>
      <c r="L37" s="28"/>
    </row>
    <row r="38" spans="2:12" s="1" customFormat="1" ht="6.95" customHeight="1">
      <c r="B38" s="28"/>
      <c r="L38" s="28"/>
    </row>
    <row r="39" spans="2:12" s="1" customFormat="1" ht="25.35" customHeight="1">
      <c r="B39" s="28"/>
      <c r="C39" s="86"/>
      <c r="D39" s="87" t="s">
        <v>53</v>
      </c>
      <c r="E39" s="49"/>
      <c r="F39" s="49"/>
      <c r="G39" s="88" t="s">
        <v>54</v>
      </c>
      <c r="H39" s="89" t="s">
        <v>55</v>
      </c>
      <c r="I39" s="49"/>
      <c r="J39" s="90">
        <f>SUM(J30:J37)</f>
        <v>0</v>
      </c>
      <c r="K39" s="91"/>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19" t="s">
        <v>94</v>
      </c>
      <c r="L45" s="28"/>
    </row>
    <row r="46" spans="2:12" s="1" customFormat="1" ht="6.95" customHeight="1">
      <c r="B46" s="28"/>
      <c r="L46" s="28"/>
    </row>
    <row r="47" spans="2:12" s="1" customFormat="1" ht="12" customHeight="1">
      <c r="B47" s="28"/>
      <c r="C47" s="24" t="s">
        <v>15</v>
      </c>
      <c r="L47" s="28"/>
    </row>
    <row r="48" spans="2:12" s="1" customFormat="1" ht="16.5" customHeight="1">
      <c r="B48" s="28"/>
      <c r="E48" s="343" t="str">
        <f>E7</f>
        <v>Oprava veřejného osvětlení na tř. 17. listopadu (Prior-Slezská univerzita)</v>
      </c>
      <c r="F48" s="344"/>
      <c r="G48" s="344"/>
      <c r="H48" s="344"/>
      <c r="L48" s="28"/>
    </row>
    <row r="49" spans="2:47" s="1" customFormat="1" ht="12" customHeight="1">
      <c r="B49" s="28"/>
      <c r="C49" s="24" t="s">
        <v>92</v>
      </c>
      <c r="L49" s="28"/>
    </row>
    <row r="50" spans="2:47" s="1" customFormat="1" ht="16.5" customHeight="1">
      <c r="B50" s="28"/>
      <c r="E50" s="320" t="str">
        <f>E9</f>
        <v>Oprava veřejného osvětlení na tř. 17. listopadu (Prior-Slezská univerzita)</v>
      </c>
      <c r="F50" s="342"/>
      <c r="G50" s="342"/>
      <c r="H50" s="342"/>
      <c r="L50" s="28"/>
    </row>
    <row r="51" spans="2:47" s="1" customFormat="1" ht="6.95" customHeight="1">
      <c r="B51" s="28"/>
      <c r="L51" s="28"/>
    </row>
    <row r="52" spans="2:47" s="1" customFormat="1" ht="12" customHeight="1">
      <c r="B52" s="28"/>
      <c r="C52" s="24" t="s">
        <v>21</v>
      </c>
      <c r="F52" s="22" t="str">
        <f>F12</f>
        <v>Karviná</v>
      </c>
      <c r="I52" s="24" t="s">
        <v>23</v>
      </c>
      <c r="J52" s="45">
        <f>IF(J12="","",J12)</f>
        <v>44844</v>
      </c>
      <c r="L52" s="28"/>
    </row>
    <row r="53" spans="2:47" s="1" customFormat="1" ht="6.95" customHeight="1">
      <c r="B53" s="28"/>
      <c r="L53" s="28"/>
    </row>
    <row r="54" spans="2:47" s="1" customFormat="1" ht="15.2" customHeight="1">
      <c r="B54" s="28"/>
      <c r="C54" s="24" t="s">
        <v>28</v>
      </c>
      <c r="F54" s="22" t="str">
        <f>E15</f>
        <v>Statutární město Karviná</v>
      </c>
      <c r="I54" s="24" t="s">
        <v>35</v>
      </c>
      <c r="J54" s="26" t="str">
        <f>E21</f>
        <v>PTD Muchová, s.r.o.</v>
      </c>
      <c r="L54" s="28"/>
    </row>
    <row r="55" spans="2:47" s="1" customFormat="1" ht="15.2" customHeight="1">
      <c r="B55" s="28"/>
      <c r="C55" s="24" t="s">
        <v>34</v>
      </c>
      <c r="F55" s="22"/>
      <c r="I55" s="24" t="s">
        <v>40</v>
      </c>
      <c r="J55" s="26" t="str">
        <f>E24</f>
        <v>PTD Muchová, s.r.o.</v>
      </c>
      <c r="L55" s="28"/>
    </row>
    <row r="56" spans="2:47" s="1" customFormat="1" ht="10.35" customHeight="1">
      <c r="B56" s="28"/>
      <c r="L56" s="28"/>
    </row>
    <row r="57" spans="2:47" s="1" customFormat="1" ht="29.25" customHeight="1">
      <c r="B57" s="28"/>
      <c r="C57" s="92" t="s">
        <v>95</v>
      </c>
      <c r="D57" s="86"/>
      <c r="E57" s="86"/>
      <c r="F57" s="86"/>
      <c r="G57" s="86"/>
      <c r="H57" s="86"/>
      <c r="I57" s="86"/>
      <c r="J57" s="93" t="s">
        <v>96</v>
      </c>
      <c r="K57" s="86"/>
      <c r="L57" s="28"/>
    </row>
    <row r="58" spans="2:47" s="1" customFormat="1" ht="10.35" customHeight="1">
      <c r="B58" s="28"/>
      <c r="L58" s="28"/>
    </row>
    <row r="59" spans="2:47" s="1" customFormat="1" ht="22.9" customHeight="1">
      <c r="B59" s="28"/>
      <c r="C59" s="94" t="s">
        <v>75</v>
      </c>
      <c r="J59" s="58">
        <v>0</v>
      </c>
      <c r="L59" s="28"/>
      <c r="AU59" s="15" t="s">
        <v>97</v>
      </c>
    </row>
    <row r="60" spans="2:47" s="8" customFormat="1" ht="24.95" customHeight="1">
      <c r="B60" s="95"/>
      <c r="D60" s="96" t="s">
        <v>98</v>
      </c>
      <c r="E60" s="97"/>
      <c r="F60" s="97"/>
      <c r="G60" s="97"/>
      <c r="H60" s="97"/>
      <c r="I60" s="97"/>
      <c r="J60" s="98">
        <v>0</v>
      </c>
      <c r="L60" s="95"/>
    </row>
    <row r="61" spans="2:47" s="9" customFormat="1" ht="19.899999999999999" customHeight="1">
      <c r="B61" s="99"/>
      <c r="D61" s="100" t="s">
        <v>99</v>
      </c>
      <c r="E61" s="101"/>
      <c r="F61" s="101"/>
      <c r="G61" s="101"/>
      <c r="H61" s="101"/>
      <c r="I61" s="101"/>
      <c r="J61" s="102">
        <v>0</v>
      </c>
      <c r="L61" s="99"/>
    </row>
    <row r="62" spans="2:47" s="9" customFormat="1" ht="19.899999999999999" customHeight="1">
      <c r="B62" s="99"/>
      <c r="D62" s="100" t="s">
        <v>100</v>
      </c>
      <c r="E62" s="101"/>
      <c r="F62" s="101"/>
      <c r="G62" s="101"/>
      <c r="H62" s="101"/>
      <c r="I62" s="101"/>
      <c r="J62" s="102">
        <v>0</v>
      </c>
      <c r="L62" s="99"/>
    </row>
    <row r="63" spans="2:47" s="9" customFormat="1" ht="19.899999999999999" customHeight="1">
      <c r="B63" s="99"/>
      <c r="D63" s="100" t="s">
        <v>101</v>
      </c>
      <c r="E63" s="101"/>
      <c r="F63" s="101"/>
      <c r="G63" s="101"/>
      <c r="H63" s="101"/>
      <c r="I63" s="101"/>
      <c r="J63" s="102">
        <v>0</v>
      </c>
      <c r="L63" s="99"/>
    </row>
    <row r="64" spans="2:47" s="9" customFormat="1" ht="19.899999999999999" customHeight="1">
      <c r="B64" s="99"/>
      <c r="D64" s="100" t="s">
        <v>102</v>
      </c>
      <c r="E64" s="101"/>
      <c r="F64" s="101"/>
      <c r="G64" s="101"/>
      <c r="H64" s="101"/>
      <c r="I64" s="101"/>
      <c r="J64" s="102">
        <v>0</v>
      </c>
      <c r="L64" s="99"/>
    </row>
    <row r="65" spans="2:12" s="8" customFormat="1" ht="24.95" customHeight="1">
      <c r="B65" s="95"/>
      <c r="D65" s="96" t="s">
        <v>103</v>
      </c>
      <c r="E65" s="97"/>
      <c r="F65" s="97"/>
      <c r="G65" s="97"/>
      <c r="H65" s="97"/>
      <c r="I65" s="97"/>
      <c r="J65" s="98">
        <v>0</v>
      </c>
      <c r="L65" s="95"/>
    </row>
    <row r="66" spans="2:12" s="9" customFormat="1" ht="19.899999999999999" customHeight="1">
      <c r="B66" s="99"/>
      <c r="D66" s="100" t="s">
        <v>104</v>
      </c>
      <c r="E66" s="101"/>
      <c r="F66" s="101"/>
      <c r="G66" s="101"/>
      <c r="H66" s="101"/>
      <c r="I66" s="101"/>
      <c r="J66" s="102">
        <v>0</v>
      </c>
      <c r="L66" s="99"/>
    </row>
    <row r="67" spans="2:12" s="8" customFormat="1" ht="24.95" customHeight="1">
      <c r="B67" s="95"/>
      <c r="D67" s="96" t="s">
        <v>105</v>
      </c>
      <c r="E67" s="97"/>
      <c r="F67" s="97"/>
      <c r="G67" s="97"/>
      <c r="H67" s="97"/>
      <c r="I67" s="97"/>
      <c r="J67" s="98">
        <v>0</v>
      </c>
      <c r="L67" s="95"/>
    </row>
    <row r="68" spans="2:12" s="9" customFormat="1" ht="19.899999999999999" customHeight="1">
      <c r="B68" s="99"/>
      <c r="D68" s="100" t="s">
        <v>106</v>
      </c>
      <c r="E68" s="101"/>
      <c r="F68" s="101"/>
      <c r="G68" s="101"/>
      <c r="H68" s="101"/>
      <c r="I68" s="101"/>
      <c r="J68" s="102">
        <v>0</v>
      </c>
      <c r="L68" s="99"/>
    </row>
    <row r="69" spans="2:12" s="9" customFormat="1" ht="19.899999999999999" customHeight="1">
      <c r="B69" s="99"/>
      <c r="D69" s="100" t="s">
        <v>107</v>
      </c>
      <c r="E69" s="101"/>
      <c r="F69" s="101"/>
      <c r="G69" s="101"/>
      <c r="H69" s="101"/>
      <c r="I69" s="101"/>
      <c r="J69" s="102">
        <v>0</v>
      </c>
      <c r="L69" s="99"/>
    </row>
    <row r="70" spans="2:12" s="8" customFormat="1" ht="24.95" customHeight="1">
      <c r="B70" s="95"/>
      <c r="D70" s="96" t="s">
        <v>108</v>
      </c>
      <c r="E70" s="97"/>
      <c r="F70" s="97"/>
      <c r="G70" s="97"/>
      <c r="H70" s="97"/>
      <c r="I70" s="97"/>
      <c r="J70" s="98">
        <v>0</v>
      </c>
      <c r="L70" s="95"/>
    </row>
    <row r="71" spans="2:12" s="1" customFormat="1" ht="21.75" customHeight="1">
      <c r="B71" s="28"/>
      <c r="L71" s="28"/>
    </row>
    <row r="72" spans="2:12" s="1" customFormat="1" ht="6.95" customHeight="1">
      <c r="B72" s="37"/>
      <c r="C72" s="38"/>
      <c r="D72" s="38"/>
      <c r="E72" s="38"/>
      <c r="F72" s="38"/>
      <c r="G72" s="38"/>
      <c r="H72" s="38"/>
      <c r="I72" s="38"/>
      <c r="J72" s="38"/>
      <c r="K72" s="38"/>
      <c r="L72" s="28"/>
    </row>
    <row r="76" spans="2:12" s="1" customFormat="1" ht="6.95" customHeight="1">
      <c r="B76" s="39"/>
      <c r="C76" s="40"/>
      <c r="D76" s="40"/>
      <c r="E76" s="40"/>
      <c r="F76" s="40"/>
      <c r="G76" s="40"/>
      <c r="H76" s="40"/>
      <c r="I76" s="40"/>
      <c r="J76" s="40"/>
      <c r="K76" s="40"/>
      <c r="L76" s="28"/>
    </row>
    <row r="77" spans="2:12" s="1" customFormat="1" ht="24.95" customHeight="1">
      <c r="B77" s="28"/>
      <c r="C77" s="19" t="s">
        <v>109</v>
      </c>
      <c r="L77" s="28"/>
    </row>
    <row r="78" spans="2:12" s="1" customFormat="1" ht="6.95" customHeight="1">
      <c r="B78" s="28"/>
      <c r="L78" s="28"/>
    </row>
    <row r="79" spans="2:12" s="1" customFormat="1" ht="12" customHeight="1">
      <c r="B79" s="28"/>
      <c r="C79" s="24" t="s">
        <v>15</v>
      </c>
      <c r="L79" s="28"/>
    </row>
    <row r="80" spans="2:12" s="1" customFormat="1" ht="16.5" customHeight="1">
      <c r="B80" s="28"/>
      <c r="E80" s="343" t="str">
        <f>E7</f>
        <v>Oprava veřejného osvětlení na tř. 17. listopadu (Prior-Slezská univerzita)</v>
      </c>
      <c r="F80" s="344"/>
      <c r="G80" s="344"/>
      <c r="H80" s="344"/>
      <c r="L80" s="28"/>
    </row>
    <row r="81" spans="2:65" s="1" customFormat="1" ht="12" customHeight="1">
      <c r="B81" s="28"/>
      <c r="C81" s="24" t="s">
        <v>92</v>
      </c>
      <c r="L81" s="28"/>
    </row>
    <row r="82" spans="2:65" s="1" customFormat="1" ht="16.5" customHeight="1">
      <c r="B82" s="28"/>
      <c r="E82" s="320" t="str">
        <f>E9</f>
        <v>Oprava veřejného osvětlení na tř. 17. listopadu (Prior-Slezská univerzita)</v>
      </c>
      <c r="F82" s="342"/>
      <c r="G82" s="342"/>
      <c r="H82" s="342"/>
      <c r="L82" s="28"/>
    </row>
    <row r="83" spans="2:65" s="1" customFormat="1" ht="6.95" customHeight="1">
      <c r="B83" s="28"/>
      <c r="L83" s="28"/>
    </row>
    <row r="84" spans="2:65" s="1" customFormat="1" ht="12" customHeight="1">
      <c r="B84" s="28"/>
      <c r="C84" s="24" t="s">
        <v>21</v>
      </c>
      <c r="F84" s="22" t="str">
        <f>F12</f>
        <v>Karviná</v>
      </c>
      <c r="I84" s="24" t="s">
        <v>23</v>
      </c>
      <c r="J84" s="45">
        <f>IF(J12="","",J12)</f>
        <v>44844</v>
      </c>
      <c r="L84" s="28"/>
    </row>
    <row r="85" spans="2:65" s="1" customFormat="1" ht="6.95" customHeight="1">
      <c r="B85" s="28"/>
      <c r="L85" s="28"/>
    </row>
    <row r="86" spans="2:65" s="1" customFormat="1" ht="15.2" customHeight="1">
      <c r="B86" s="28"/>
      <c r="C86" s="24" t="s">
        <v>28</v>
      </c>
      <c r="F86" s="22" t="str">
        <f>E15</f>
        <v>Statutární město Karviná</v>
      </c>
      <c r="I86" s="24" t="s">
        <v>35</v>
      </c>
      <c r="J86" s="26" t="str">
        <f>E21</f>
        <v>PTD Muchová, s.r.o.</v>
      </c>
      <c r="L86" s="28"/>
    </row>
    <row r="87" spans="2:65" s="1" customFormat="1" ht="15.2" customHeight="1">
      <c r="B87" s="28"/>
      <c r="C87" s="24" t="s">
        <v>34</v>
      </c>
      <c r="F87" s="22"/>
      <c r="I87" s="24" t="s">
        <v>40</v>
      </c>
      <c r="J87" s="26" t="str">
        <f>E24</f>
        <v>PTD Muchová, s.r.o.</v>
      </c>
      <c r="L87" s="28"/>
    </row>
    <row r="88" spans="2:65" s="1" customFormat="1" ht="10.35" customHeight="1">
      <c r="B88" s="28"/>
      <c r="L88" s="28"/>
    </row>
    <row r="89" spans="2:65" s="10" customFormat="1" ht="29.25" customHeight="1">
      <c r="B89" s="103"/>
      <c r="C89" s="104" t="s">
        <v>110</v>
      </c>
      <c r="D89" s="105" t="s">
        <v>62</v>
      </c>
      <c r="E89" s="105" t="s">
        <v>58</v>
      </c>
      <c r="F89" s="105" t="s">
        <v>59</v>
      </c>
      <c r="G89" s="105" t="s">
        <v>111</v>
      </c>
      <c r="H89" s="105" t="s">
        <v>112</v>
      </c>
      <c r="I89" s="105" t="s">
        <v>113</v>
      </c>
      <c r="J89" s="105" t="s">
        <v>96</v>
      </c>
      <c r="K89" s="106" t="s">
        <v>114</v>
      </c>
      <c r="L89" s="103"/>
      <c r="M89" s="51" t="s">
        <v>3</v>
      </c>
      <c r="N89" s="52" t="s">
        <v>47</v>
      </c>
      <c r="O89" s="52" t="s">
        <v>115</v>
      </c>
      <c r="P89" s="52" t="s">
        <v>116</v>
      </c>
      <c r="Q89" s="52" t="s">
        <v>117</v>
      </c>
      <c r="R89" s="52" t="s">
        <v>118</v>
      </c>
      <c r="S89" s="52" t="s">
        <v>119</v>
      </c>
      <c r="T89" s="53" t="s">
        <v>120</v>
      </c>
    </row>
    <row r="90" spans="2:65" s="1" customFormat="1" ht="22.9" customHeight="1">
      <c r="B90" s="28"/>
      <c r="C90" s="56" t="s">
        <v>121</v>
      </c>
      <c r="J90" s="107">
        <v>0</v>
      </c>
      <c r="L90" s="28"/>
      <c r="M90" s="54"/>
      <c r="N90" s="46"/>
      <c r="O90" s="46"/>
      <c r="P90" s="108" t="e">
        <f>P91+P122+#REF!+P390</f>
        <v>#REF!</v>
      </c>
      <c r="Q90" s="46"/>
      <c r="R90" s="108" t="e">
        <f>R91+R122+#REF!+R390</f>
        <v>#REF!</v>
      </c>
      <c r="S90" s="46"/>
      <c r="T90" s="109" t="e">
        <f>T91+T122+#REF!+T390</f>
        <v>#REF!</v>
      </c>
      <c r="AT90" s="15" t="s">
        <v>76</v>
      </c>
      <c r="AU90" s="15" t="s">
        <v>97</v>
      </c>
      <c r="BK90" s="110" t="e">
        <f>BK91+BK122+#REF!+BK390</f>
        <v>#REF!</v>
      </c>
    </row>
    <row r="91" spans="2:65" s="11" customFormat="1" ht="25.9" customHeight="1">
      <c r="B91" s="111"/>
      <c r="D91" s="112" t="s">
        <v>76</v>
      </c>
      <c r="E91" s="113" t="s">
        <v>122</v>
      </c>
      <c r="F91" s="113" t="s">
        <v>123</v>
      </c>
      <c r="J91" s="114">
        <v>0</v>
      </c>
      <c r="L91" s="111"/>
      <c r="M91" s="115"/>
      <c r="P91" s="116">
        <f>P92+P96+P103+P107</f>
        <v>136.94704999999999</v>
      </c>
      <c r="R91" s="116">
        <f>R92+R96+R103+R107</f>
        <v>0.21882000000000001</v>
      </c>
      <c r="T91" s="117">
        <f>T92+T96+T103+T107</f>
        <v>0</v>
      </c>
      <c r="AR91" s="112" t="s">
        <v>84</v>
      </c>
      <c r="AT91" s="118" t="s">
        <v>76</v>
      </c>
      <c r="AU91" s="118" t="s">
        <v>77</v>
      </c>
      <c r="AY91" s="112" t="s">
        <v>124</v>
      </c>
      <c r="BK91" s="119">
        <f>BK92+BK96+BK103+BK107</f>
        <v>0</v>
      </c>
    </row>
    <row r="92" spans="2:65" s="11" customFormat="1" ht="22.9" customHeight="1">
      <c r="B92" s="111"/>
      <c r="D92" s="112" t="s">
        <v>76</v>
      </c>
      <c r="E92" s="120" t="s">
        <v>84</v>
      </c>
      <c r="F92" s="120" t="s">
        <v>125</v>
      </c>
      <c r="J92" s="121">
        <v>0</v>
      </c>
      <c r="L92" s="111"/>
      <c r="M92" s="115"/>
      <c r="P92" s="116">
        <f>SUM(P93:P95)</f>
        <v>1.764</v>
      </c>
      <c r="R92" s="116">
        <f>SUM(R93:R95)</f>
        <v>0</v>
      </c>
      <c r="T92" s="117">
        <f>SUM(T93:T95)</f>
        <v>0</v>
      </c>
      <c r="AR92" s="112" t="s">
        <v>84</v>
      </c>
      <c r="AT92" s="118" t="s">
        <v>76</v>
      </c>
      <c r="AU92" s="118" t="s">
        <v>84</v>
      </c>
      <c r="AY92" s="112" t="s">
        <v>124</v>
      </c>
      <c r="BK92" s="119">
        <f>SUM(BK93:BK95)</f>
        <v>0</v>
      </c>
    </row>
    <row r="93" spans="2:65" s="1" customFormat="1" ht="16.5" customHeight="1">
      <c r="B93" s="122"/>
      <c r="C93" s="123" t="s">
        <v>84</v>
      </c>
      <c r="D93" s="123" t="s">
        <v>126</v>
      </c>
      <c r="E93" s="124" t="s">
        <v>127</v>
      </c>
      <c r="F93" s="125" t="s">
        <v>128</v>
      </c>
      <c r="G93" s="126" t="s">
        <v>129</v>
      </c>
      <c r="H93" s="127">
        <v>4</v>
      </c>
      <c r="I93" s="128">
        <v>0</v>
      </c>
      <c r="J93" s="128">
        <v>0</v>
      </c>
      <c r="K93" s="125" t="s">
        <v>130</v>
      </c>
      <c r="L93" s="28"/>
      <c r="M93" s="129" t="s">
        <v>3</v>
      </c>
      <c r="N93" s="130" t="s">
        <v>48</v>
      </c>
      <c r="O93" s="131">
        <v>0.441</v>
      </c>
      <c r="P93" s="131">
        <f>O93*H93</f>
        <v>1.764</v>
      </c>
      <c r="Q93" s="131">
        <v>0</v>
      </c>
      <c r="R93" s="131">
        <f>Q93*H93</f>
        <v>0</v>
      </c>
      <c r="S93" s="131">
        <v>0</v>
      </c>
      <c r="T93" s="132">
        <f>S93*H93</f>
        <v>0</v>
      </c>
      <c r="AR93" s="133" t="s">
        <v>131</v>
      </c>
      <c r="AT93" s="133" t="s">
        <v>126</v>
      </c>
      <c r="AU93" s="133" t="s">
        <v>86</v>
      </c>
      <c r="AY93" s="15" t="s">
        <v>124</v>
      </c>
      <c r="BE93" s="134">
        <f>IF(N93="základní",J93,0)</f>
        <v>0</v>
      </c>
      <c r="BF93" s="134">
        <f>IF(N93="snížená",J93,0)</f>
        <v>0</v>
      </c>
      <c r="BG93" s="134">
        <f>IF(N93="zákl. přenesená",J93,0)</f>
        <v>0</v>
      </c>
      <c r="BH93" s="134">
        <f>IF(N93="sníž. přenesená",J93,0)</f>
        <v>0</v>
      </c>
      <c r="BI93" s="134">
        <f>IF(N93="nulová",J93,0)</f>
        <v>0</v>
      </c>
      <c r="BJ93" s="15" t="s">
        <v>84</v>
      </c>
      <c r="BK93" s="134">
        <f>ROUND(I93*H93,2)</f>
        <v>0</v>
      </c>
      <c r="BL93" s="15" t="s">
        <v>131</v>
      </c>
      <c r="BM93" s="133" t="s">
        <v>132</v>
      </c>
    </row>
    <row r="94" spans="2:65" s="1" customFormat="1">
      <c r="B94" s="28"/>
      <c r="D94" s="135" t="s">
        <v>133</v>
      </c>
      <c r="F94" s="136" t="s">
        <v>134</v>
      </c>
      <c r="L94" s="28"/>
      <c r="M94" s="137"/>
      <c r="T94" s="48"/>
      <c r="AT94" s="15" t="s">
        <v>133</v>
      </c>
      <c r="AU94" s="15" t="s">
        <v>86</v>
      </c>
    </row>
    <row r="95" spans="2:65" s="1" customFormat="1" ht="19.5">
      <c r="B95" s="28"/>
      <c r="D95" s="138" t="s">
        <v>135</v>
      </c>
      <c r="F95" s="139" t="s">
        <v>136</v>
      </c>
      <c r="L95" s="28"/>
      <c r="M95" s="137"/>
      <c r="T95" s="48"/>
      <c r="AT95" s="15" t="s">
        <v>135</v>
      </c>
      <c r="AU95" s="15" t="s">
        <v>86</v>
      </c>
    </row>
    <row r="96" spans="2:65" s="11" customFormat="1" ht="22.9" customHeight="1">
      <c r="B96" s="111"/>
      <c r="D96" s="112" t="s">
        <v>76</v>
      </c>
      <c r="E96" s="120" t="s">
        <v>140</v>
      </c>
      <c r="F96" s="120" t="s">
        <v>141</v>
      </c>
      <c r="J96" s="121">
        <f>BK96</f>
        <v>0</v>
      </c>
      <c r="L96" s="111"/>
      <c r="M96" s="115"/>
      <c r="P96" s="116">
        <f>SUM(P97:P102)</f>
        <v>1.4200000000000002</v>
      </c>
      <c r="R96" s="116">
        <f>SUM(R97:R102)</f>
        <v>0.10650000000000001</v>
      </c>
      <c r="T96" s="117">
        <f>SUM(T97:T102)</f>
        <v>0</v>
      </c>
      <c r="AR96" s="112" t="s">
        <v>84</v>
      </c>
      <c r="AT96" s="118" t="s">
        <v>76</v>
      </c>
      <c r="AU96" s="118" t="s">
        <v>84</v>
      </c>
      <c r="AY96" s="112" t="s">
        <v>124</v>
      </c>
      <c r="BK96" s="119">
        <f>SUM(BK97:BK102)</f>
        <v>0</v>
      </c>
    </row>
    <row r="97" spans="2:65" s="1" customFormat="1" ht="16.5" customHeight="1">
      <c r="B97" s="122"/>
      <c r="C97" s="123">
        <v>2</v>
      </c>
      <c r="D97" s="123" t="s">
        <v>126</v>
      </c>
      <c r="E97" s="124" t="s">
        <v>142</v>
      </c>
      <c r="F97" s="125" t="s">
        <v>143</v>
      </c>
      <c r="G97" s="126" t="s">
        <v>137</v>
      </c>
      <c r="H97" s="127">
        <v>142</v>
      </c>
      <c r="I97" s="128">
        <v>0</v>
      </c>
      <c r="J97" s="128">
        <f>ROUND(I97*H97,2)</f>
        <v>0</v>
      </c>
      <c r="K97" s="125" t="s">
        <v>130</v>
      </c>
      <c r="L97" s="28"/>
      <c r="M97" s="129" t="s">
        <v>3</v>
      </c>
      <c r="N97" s="130" t="s">
        <v>48</v>
      </c>
      <c r="O97" s="131">
        <v>8.0000000000000002E-3</v>
      </c>
      <c r="P97" s="131">
        <f>O97*H97</f>
        <v>1.1360000000000001</v>
      </c>
      <c r="Q97" s="131">
        <v>3.4000000000000002E-4</v>
      </c>
      <c r="R97" s="131">
        <f>Q97*H97</f>
        <v>4.8280000000000003E-2</v>
      </c>
      <c r="S97" s="131">
        <v>0</v>
      </c>
      <c r="T97" s="132">
        <f>S97*H97</f>
        <v>0</v>
      </c>
      <c r="AR97" s="133" t="s">
        <v>131</v>
      </c>
      <c r="AT97" s="133" t="s">
        <v>126</v>
      </c>
      <c r="AU97" s="133" t="s">
        <v>86</v>
      </c>
      <c r="AY97" s="15" t="s">
        <v>124</v>
      </c>
      <c r="BE97" s="134">
        <f>IF(N97="základní",J97,0)</f>
        <v>0</v>
      </c>
      <c r="BF97" s="134">
        <f>IF(N97="snížená",J97,0)</f>
        <v>0</v>
      </c>
      <c r="BG97" s="134">
        <f>IF(N97="zákl. přenesená",J97,0)</f>
        <v>0</v>
      </c>
      <c r="BH97" s="134">
        <f>IF(N97="sníž. přenesená",J97,0)</f>
        <v>0</v>
      </c>
      <c r="BI97" s="134">
        <f>IF(N97="nulová",J97,0)</f>
        <v>0</v>
      </c>
      <c r="BJ97" s="15" t="s">
        <v>84</v>
      </c>
      <c r="BK97" s="134">
        <f>ROUND(I97*H97,2)</f>
        <v>0</v>
      </c>
      <c r="BL97" s="15" t="s">
        <v>131</v>
      </c>
      <c r="BM97" s="133" t="s">
        <v>144</v>
      </c>
    </row>
    <row r="98" spans="2:65" s="1" customFormat="1">
      <c r="B98" s="28"/>
      <c r="D98" s="135" t="s">
        <v>133</v>
      </c>
      <c r="F98" s="136" t="s">
        <v>145</v>
      </c>
      <c r="L98" s="28"/>
      <c r="M98" s="137"/>
      <c r="T98" s="48"/>
      <c r="AT98" s="15" t="s">
        <v>133</v>
      </c>
      <c r="AU98" s="15" t="s">
        <v>86</v>
      </c>
    </row>
    <row r="99" spans="2:65" s="1" customFormat="1" ht="19.5">
      <c r="B99" s="28"/>
      <c r="D99" s="138" t="s">
        <v>135</v>
      </c>
      <c r="F99" s="139" t="s">
        <v>146</v>
      </c>
      <c r="L99" s="28"/>
      <c r="M99" s="137"/>
      <c r="T99" s="48"/>
      <c r="AT99" s="15" t="s">
        <v>135</v>
      </c>
      <c r="AU99" s="15" t="s">
        <v>86</v>
      </c>
    </row>
    <row r="100" spans="2:65" s="1" customFormat="1" ht="16.5" customHeight="1">
      <c r="B100" s="122"/>
      <c r="C100" s="123">
        <v>3</v>
      </c>
      <c r="D100" s="123" t="s">
        <v>126</v>
      </c>
      <c r="E100" s="124" t="s">
        <v>148</v>
      </c>
      <c r="F100" s="125" t="s">
        <v>149</v>
      </c>
      <c r="G100" s="126" t="s">
        <v>137</v>
      </c>
      <c r="H100" s="127">
        <v>142</v>
      </c>
      <c r="I100" s="128">
        <v>0</v>
      </c>
      <c r="J100" s="128">
        <f>ROUND(I100*H100,2)</f>
        <v>0</v>
      </c>
      <c r="K100" s="125" t="s">
        <v>130</v>
      </c>
      <c r="L100" s="28"/>
      <c r="M100" s="129" t="s">
        <v>3</v>
      </c>
      <c r="N100" s="130" t="s">
        <v>48</v>
      </c>
      <c r="O100" s="131">
        <v>2E-3</v>
      </c>
      <c r="P100" s="131">
        <f>O100*H100</f>
        <v>0.28400000000000003</v>
      </c>
      <c r="Q100" s="131">
        <v>4.0999999999999999E-4</v>
      </c>
      <c r="R100" s="131">
        <f>Q100*H100</f>
        <v>5.8220000000000001E-2</v>
      </c>
      <c r="S100" s="131">
        <v>0</v>
      </c>
      <c r="T100" s="132">
        <f>S100*H100</f>
        <v>0</v>
      </c>
      <c r="AR100" s="133" t="s">
        <v>131</v>
      </c>
      <c r="AT100" s="133" t="s">
        <v>126</v>
      </c>
      <c r="AU100" s="133" t="s">
        <v>86</v>
      </c>
      <c r="AY100" s="15" t="s">
        <v>124</v>
      </c>
      <c r="BE100" s="134">
        <f>IF(N100="základní",J100,0)</f>
        <v>0</v>
      </c>
      <c r="BF100" s="134">
        <f>IF(N100="snížená",J100,0)</f>
        <v>0</v>
      </c>
      <c r="BG100" s="134">
        <f>IF(N100="zákl. přenesená",J100,0)</f>
        <v>0</v>
      </c>
      <c r="BH100" s="134">
        <f>IF(N100="sníž. přenesená",J100,0)</f>
        <v>0</v>
      </c>
      <c r="BI100" s="134">
        <f>IF(N100="nulová",J100,0)</f>
        <v>0</v>
      </c>
      <c r="BJ100" s="15" t="s">
        <v>84</v>
      </c>
      <c r="BK100" s="134">
        <f>ROUND(I100*H100,2)</f>
        <v>0</v>
      </c>
      <c r="BL100" s="15" t="s">
        <v>131</v>
      </c>
      <c r="BM100" s="133" t="s">
        <v>150</v>
      </c>
    </row>
    <row r="101" spans="2:65" s="1" customFormat="1">
      <c r="B101" s="28"/>
      <c r="D101" s="135" t="s">
        <v>133</v>
      </c>
      <c r="F101" s="136" t="s">
        <v>151</v>
      </c>
      <c r="L101" s="28"/>
      <c r="M101" s="137"/>
      <c r="T101" s="48"/>
      <c r="AT101" s="15" t="s">
        <v>133</v>
      </c>
      <c r="AU101" s="15" t="s">
        <v>86</v>
      </c>
    </row>
    <row r="102" spans="2:65" s="1" customFormat="1" ht="19.5">
      <c r="B102" s="28"/>
      <c r="D102" s="138" t="s">
        <v>135</v>
      </c>
      <c r="F102" s="139" t="s">
        <v>146</v>
      </c>
      <c r="L102" s="28"/>
      <c r="M102" s="137"/>
      <c r="T102" s="48"/>
      <c r="AT102" s="15" t="s">
        <v>135</v>
      </c>
      <c r="AU102" s="15" t="s">
        <v>86</v>
      </c>
    </row>
    <row r="103" spans="2:65" s="11" customFormat="1" ht="22.9" customHeight="1">
      <c r="B103" s="111"/>
      <c r="D103" s="112" t="s">
        <v>76</v>
      </c>
      <c r="E103" s="120" t="s">
        <v>152</v>
      </c>
      <c r="F103" s="120" t="s">
        <v>153</v>
      </c>
      <c r="J103" s="121">
        <f>BK103</f>
        <v>0</v>
      </c>
      <c r="L103" s="111"/>
      <c r="M103" s="115"/>
      <c r="P103" s="116">
        <f>SUM(P104:P106)</f>
        <v>98.981999999999985</v>
      </c>
      <c r="R103" s="116">
        <f>SUM(R104:R106)</f>
        <v>0.11232</v>
      </c>
      <c r="T103" s="117">
        <f>SUM(T104:T106)</f>
        <v>0</v>
      </c>
      <c r="AR103" s="112" t="s">
        <v>84</v>
      </c>
      <c r="AT103" s="118" t="s">
        <v>76</v>
      </c>
      <c r="AU103" s="118" t="s">
        <v>84</v>
      </c>
      <c r="AY103" s="112" t="s">
        <v>124</v>
      </c>
      <c r="BK103" s="119">
        <f>SUM(BK104:BK106)</f>
        <v>0</v>
      </c>
    </row>
    <row r="104" spans="2:65" s="1" customFormat="1" ht="24.2" customHeight="1">
      <c r="B104" s="122"/>
      <c r="C104" s="123">
        <v>4</v>
      </c>
      <c r="D104" s="123" t="s">
        <v>126</v>
      </c>
      <c r="E104" s="124" t="s">
        <v>155</v>
      </c>
      <c r="F104" s="125" t="s">
        <v>156</v>
      </c>
      <c r="G104" s="126" t="s">
        <v>157</v>
      </c>
      <c r="H104" s="127">
        <v>702</v>
      </c>
      <c r="I104" s="128">
        <v>0</v>
      </c>
      <c r="J104" s="128">
        <f>ROUND(I104*H104,2)</f>
        <v>0</v>
      </c>
      <c r="K104" s="125" t="s">
        <v>130</v>
      </c>
      <c r="L104" s="28"/>
      <c r="M104" s="129" t="s">
        <v>3</v>
      </c>
      <c r="N104" s="130" t="s">
        <v>48</v>
      </c>
      <c r="O104" s="131">
        <v>0.14099999999999999</v>
      </c>
      <c r="P104" s="131">
        <f>O104*H104</f>
        <v>98.981999999999985</v>
      </c>
      <c r="Q104" s="131">
        <v>1.6000000000000001E-4</v>
      </c>
      <c r="R104" s="131">
        <f>Q104*H104</f>
        <v>0.11232</v>
      </c>
      <c r="S104" s="131">
        <v>0</v>
      </c>
      <c r="T104" s="132">
        <f>S104*H104</f>
        <v>0</v>
      </c>
      <c r="AR104" s="133" t="s">
        <v>131</v>
      </c>
      <c r="AT104" s="133" t="s">
        <v>126</v>
      </c>
      <c r="AU104" s="133" t="s">
        <v>86</v>
      </c>
      <c r="AY104" s="15" t="s">
        <v>124</v>
      </c>
      <c r="BE104" s="134">
        <f>IF(N104="základní",J104,0)</f>
        <v>0</v>
      </c>
      <c r="BF104" s="134">
        <f>IF(N104="snížená",J104,0)</f>
        <v>0</v>
      </c>
      <c r="BG104" s="134">
        <f>IF(N104="zákl. přenesená",J104,0)</f>
        <v>0</v>
      </c>
      <c r="BH104" s="134">
        <f>IF(N104="sníž. přenesená",J104,0)</f>
        <v>0</v>
      </c>
      <c r="BI104" s="134">
        <f>IF(N104="nulová",J104,0)</f>
        <v>0</v>
      </c>
      <c r="BJ104" s="15" t="s">
        <v>84</v>
      </c>
      <c r="BK104" s="134">
        <f>ROUND(I104*H104,2)</f>
        <v>0</v>
      </c>
      <c r="BL104" s="15" t="s">
        <v>131</v>
      </c>
      <c r="BM104" s="133" t="s">
        <v>158</v>
      </c>
    </row>
    <row r="105" spans="2:65" s="1" customFormat="1">
      <c r="B105" s="28"/>
      <c r="D105" s="135" t="s">
        <v>133</v>
      </c>
      <c r="F105" s="136" t="s">
        <v>159</v>
      </c>
      <c r="L105" s="28"/>
      <c r="M105" s="137"/>
      <c r="T105" s="48"/>
      <c r="AT105" s="15" t="s">
        <v>133</v>
      </c>
      <c r="AU105" s="15" t="s">
        <v>86</v>
      </c>
    </row>
    <row r="106" spans="2:65" s="1" customFormat="1" ht="19.5">
      <c r="B106" s="28"/>
      <c r="D106" s="138" t="s">
        <v>135</v>
      </c>
      <c r="F106" s="139" t="s">
        <v>160</v>
      </c>
      <c r="L106" s="28"/>
      <c r="M106" s="137"/>
      <c r="T106" s="48"/>
      <c r="AT106" s="15" t="s">
        <v>135</v>
      </c>
      <c r="AU106" s="15" t="s">
        <v>86</v>
      </c>
    </row>
    <row r="107" spans="2:65" s="11" customFormat="1" ht="22.9" customHeight="1">
      <c r="B107" s="111"/>
      <c r="D107" s="112" t="s">
        <v>76</v>
      </c>
      <c r="E107" s="120" t="s">
        <v>161</v>
      </c>
      <c r="F107" s="120" t="s">
        <v>162</v>
      </c>
      <c r="J107" s="121">
        <v>0</v>
      </c>
      <c r="L107" s="111"/>
      <c r="M107" s="115"/>
      <c r="P107" s="116">
        <f>SUM(P108:P121)</f>
        <v>34.78105</v>
      </c>
      <c r="R107" s="116">
        <f>SUM(R108:R121)</f>
        <v>0</v>
      </c>
      <c r="T107" s="117">
        <f>SUM(T108:T121)</f>
        <v>0</v>
      </c>
      <c r="AR107" s="112" t="s">
        <v>84</v>
      </c>
      <c r="AT107" s="118" t="s">
        <v>76</v>
      </c>
      <c r="AU107" s="118" t="s">
        <v>84</v>
      </c>
      <c r="AY107" s="112" t="s">
        <v>124</v>
      </c>
      <c r="BK107" s="119">
        <f>SUM(BK108:BK121)</f>
        <v>0</v>
      </c>
    </row>
    <row r="108" spans="2:65" s="1" customFormat="1" ht="16.5" customHeight="1">
      <c r="B108" s="122"/>
      <c r="C108" s="123">
        <v>5</v>
      </c>
      <c r="D108" s="123" t="s">
        <v>126</v>
      </c>
      <c r="E108" s="124" t="s">
        <v>164</v>
      </c>
      <c r="F108" s="125" t="s">
        <v>165</v>
      </c>
      <c r="G108" s="126" t="s">
        <v>166</v>
      </c>
      <c r="H108" s="127">
        <v>2.35</v>
      </c>
      <c r="I108" s="128">
        <v>0</v>
      </c>
      <c r="J108" s="128">
        <f>ROUND(I108*H108,2)</f>
        <v>0</v>
      </c>
      <c r="K108" s="125" t="s">
        <v>130</v>
      </c>
      <c r="L108" s="28"/>
      <c r="M108" s="129" t="s">
        <v>3</v>
      </c>
      <c r="N108" s="130" t="s">
        <v>48</v>
      </c>
      <c r="O108" s="131">
        <v>2.0030000000000001</v>
      </c>
      <c r="P108" s="131">
        <f>O108*H108</f>
        <v>4.7070500000000006</v>
      </c>
      <c r="Q108" s="131">
        <v>0</v>
      </c>
      <c r="R108" s="131">
        <f>Q108*H108</f>
        <v>0</v>
      </c>
      <c r="S108" s="131">
        <v>0</v>
      </c>
      <c r="T108" s="132">
        <f>S108*H108</f>
        <v>0</v>
      </c>
      <c r="AR108" s="133" t="s">
        <v>131</v>
      </c>
      <c r="AT108" s="133" t="s">
        <v>126</v>
      </c>
      <c r="AU108" s="133" t="s">
        <v>86</v>
      </c>
      <c r="AY108" s="15" t="s">
        <v>124</v>
      </c>
      <c r="BE108" s="134">
        <f>IF(N108="základní",J108,0)</f>
        <v>0</v>
      </c>
      <c r="BF108" s="134">
        <f>IF(N108="snížená",J108,0)</f>
        <v>0</v>
      </c>
      <c r="BG108" s="134">
        <f>IF(N108="zákl. přenesená",J108,0)</f>
        <v>0</v>
      </c>
      <c r="BH108" s="134">
        <f>IF(N108="sníž. přenesená",J108,0)</f>
        <v>0</v>
      </c>
      <c r="BI108" s="134">
        <f>IF(N108="nulová",J108,0)</f>
        <v>0</v>
      </c>
      <c r="BJ108" s="15" t="s">
        <v>84</v>
      </c>
      <c r="BK108" s="134">
        <f>ROUND(I108*H108,2)</f>
        <v>0</v>
      </c>
      <c r="BL108" s="15" t="s">
        <v>131</v>
      </c>
      <c r="BM108" s="133" t="s">
        <v>167</v>
      </c>
    </row>
    <row r="109" spans="2:65" s="1" customFormat="1">
      <c r="B109" s="28"/>
      <c r="D109" s="135" t="s">
        <v>133</v>
      </c>
      <c r="F109" s="136" t="s">
        <v>168</v>
      </c>
      <c r="L109" s="28"/>
      <c r="M109" s="137"/>
      <c r="T109" s="48"/>
      <c r="AT109" s="15" t="s">
        <v>133</v>
      </c>
      <c r="AU109" s="15" t="s">
        <v>86</v>
      </c>
    </row>
    <row r="110" spans="2:65" s="1" customFormat="1" ht="29.25">
      <c r="B110" s="28"/>
      <c r="D110" s="138" t="s">
        <v>135</v>
      </c>
      <c r="F110" s="139" t="s">
        <v>169</v>
      </c>
      <c r="L110" s="28"/>
      <c r="M110" s="137"/>
      <c r="T110" s="48"/>
      <c r="AT110" s="15" t="s">
        <v>135</v>
      </c>
      <c r="AU110" s="15" t="s">
        <v>86</v>
      </c>
    </row>
    <row r="111" spans="2:65" s="12" customFormat="1">
      <c r="B111" s="140"/>
      <c r="D111" s="138" t="s">
        <v>138</v>
      </c>
      <c r="E111" s="141" t="s">
        <v>3</v>
      </c>
      <c r="F111" s="142"/>
      <c r="H111" s="143"/>
      <c r="L111" s="140"/>
      <c r="M111" s="144"/>
      <c r="T111" s="145"/>
      <c r="AT111" s="141" t="s">
        <v>138</v>
      </c>
      <c r="AU111" s="141" t="s">
        <v>86</v>
      </c>
      <c r="AV111" s="12" t="s">
        <v>86</v>
      </c>
      <c r="AW111" s="12" t="s">
        <v>39</v>
      </c>
      <c r="AX111" s="12" t="s">
        <v>84</v>
      </c>
      <c r="AY111" s="141" t="s">
        <v>124</v>
      </c>
    </row>
    <row r="112" spans="2:65" s="1" customFormat="1" ht="24.2" customHeight="1">
      <c r="B112" s="122"/>
      <c r="C112" s="123">
        <v>6</v>
      </c>
      <c r="D112" s="123" t="s">
        <v>126</v>
      </c>
      <c r="E112" s="124" t="s">
        <v>170</v>
      </c>
      <c r="F112" s="125" t="s">
        <v>171</v>
      </c>
      <c r="G112" s="126" t="s">
        <v>166</v>
      </c>
      <c r="H112" s="127">
        <v>243</v>
      </c>
      <c r="I112" s="128">
        <v>0</v>
      </c>
      <c r="J112" s="128">
        <f>ROUND(I112*H112,2)</f>
        <v>0</v>
      </c>
      <c r="K112" s="125" t="s">
        <v>130</v>
      </c>
      <c r="L112" s="28"/>
      <c r="M112" s="129" t="s">
        <v>3</v>
      </c>
      <c r="N112" s="130" t="s">
        <v>48</v>
      </c>
      <c r="O112" s="131">
        <v>6.6000000000000003E-2</v>
      </c>
      <c r="P112" s="131">
        <f>O112*H112</f>
        <v>16.038</v>
      </c>
      <c r="Q112" s="131">
        <v>0</v>
      </c>
      <c r="R112" s="131">
        <f>Q112*H112</f>
        <v>0</v>
      </c>
      <c r="S112" s="131">
        <v>0</v>
      </c>
      <c r="T112" s="132">
        <f>S112*H112</f>
        <v>0</v>
      </c>
      <c r="AR112" s="133" t="s">
        <v>131</v>
      </c>
      <c r="AT112" s="133" t="s">
        <v>126</v>
      </c>
      <c r="AU112" s="133" t="s">
        <v>86</v>
      </c>
      <c r="AY112" s="15" t="s">
        <v>124</v>
      </c>
      <c r="BE112" s="134">
        <f>IF(N112="základní",J112,0)</f>
        <v>0</v>
      </c>
      <c r="BF112" s="134">
        <f>IF(N112="snížená",J112,0)</f>
        <v>0</v>
      </c>
      <c r="BG112" s="134">
        <f>IF(N112="zákl. přenesená",J112,0)</f>
        <v>0</v>
      </c>
      <c r="BH112" s="134">
        <f>IF(N112="sníž. přenesená",J112,0)</f>
        <v>0</v>
      </c>
      <c r="BI112" s="134">
        <f>IF(N112="nulová",J112,0)</f>
        <v>0</v>
      </c>
      <c r="BJ112" s="15" t="s">
        <v>84</v>
      </c>
      <c r="BK112" s="134">
        <f>ROUND(I112*H112,2)</f>
        <v>0</v>
      </c>
      <c r="BL112" s="15" t="s">
        <v>131</v>
      </c>
      <c r="BM112" s="133" t="s">
        <v>172</v>
      </c>
    </row>
    <row r="113" spans="2:65" s="1" customFormat="1">
      <c r="B113" s="28"/>
      <c r="D113" s="135" t="s">
        <v>133</v>
      </c>
      <c r="F113" s="136" t="s">
        <v>173</v>
      </c>
      <c r="L113" s="28"/>
      <c r="M113" s="137"/>
      <c r="T113" s="48"/>
      <c r="AT113" s="15" t="s">
        <v>133</v>
      </c>
      <c r="AU113" s="15" t="s">
        <v>86</v>
      </c>
    </row>
    <row r="114" spans="2:65" s="1" customFormat="1" ht="39">
      <c r="B114" s="28"/>
      <c r="D114" s="138" t="s">
        <v>135</v>
      </c>
      <c r="F114" s="139" t="s">
        <v>174</v>
      </c>
      <c r="L114" s="28"/>
      <c r="M114" s="137"/>
      <c r="T114" s="48"/>
      <c r="AT114" s="15" t="s">
        <v>135</v>
      </c>
      <c r="AU114" s="15" t="s">
        <v>86</v>
      </c>
    </row>
    <row r="115" spans="2:65" s="1" customFormat="1" ht="24.2" customHeight="1">
      <c r="B115" s="122"/>
      <c r="C115" s="123">
        <v>7</v>
      </c>
      <c r="D115" s="123" t="s">
        <v>126</v>
      </c>
      <c r="E115" s="124" t="s">
        <v>175</v>
      </c>
      <c r="F115" s="125" t="s">
        <v>176</v>
      </c>
      <c r="G115" s="126" t="s">
        <v>166</v>
      </c>
      <c r="H115" s="127">
        <v>242</v>
      </c>
      <c r="I115" s="128">
        <v>0</v>
      </c>
      <c r="J115" s="128">
        <f>ROUND(I115*H115,2)</f>
        <v>0</v>
      </c>
      <c r="K115" s="125" t="s">
        <v>130</v>
      </c>
      <c r="L115" s="28"/>
      <c r="M115" s="129" t="s">
        <v>3</v>
      </c>
      <c r="N115" s="130" t="s">
        <v>48</v>
      </c>
      <c r="O115" s="131">
        <v>0.02</v>
      </c>
      <c r="P115" s="131">
        <f>O115*H115</f>
        <v>4.84</v>
      </c>
      <c r="Q115" s="131">
        <v>0</v>
      </c>
      <c r="R115" s="131">
        <f>Q115*H115</f>
        <v>0</v>
      </c>
      <c r="S115" s="131">
        <v>0</v>
      </c>
      <c r="T115" s="132">
        <f>S115*H115</f>
        <v>0</v>
      </c>
      <c r="AR115" s="133" t="s">
        <v>131</v>
      </c>
      <c r="AT115" s="133" t="s">
        <v>126</v>
      </c>
      <c r="AU115" s="133" t="s">
        <v>86</v>
      </c>
      <c r="AY115" s="15" t="s">
        <v>124</v>
      </c>
      <c r="BE115" s="134">
        <f>IF(N115="základní",J115,0)</f>
        <v>0</v>
      </c>
      <c r="BF115" s="134">
        <f>IF(N115="snížená",J115,0)</f>
        <v>0</v>
      </c>
      <c r="BG115" s="134">
        <f>IF(N115="zákl. přenesená",J115,0)</f>
        <v>0</v>
      </c>
      <c r="BH115" s="134">
        <f>IF(N115="sníž. přenesená",J115,0)</f>
        <v>0</v>
      </c>
      <c r="BI115" s="134">
        <f>IF(N115="nulová",J115,0)</f>
        <v>0</v>
      </c>
      <c r="BJ115" s="15" t="s">
        <v>84</v>
      </c>
      <c r="BK115" s="134">
        <f>ROUND(I115*H115,2)</f>
        <v>0</v>
      </c>
      <c r="BL115" s="15" t="s">
        <v>131</v>
      </c>
      <c r="BM115" s="133" t="s">
        <v>177</v>
      </c>
    </row>
    <row r="116" spans="2:65" s="1" customFormat="1">
      <c r="B116" s="28"/>
      <c r="D116" s="135" t="s">
        <v>133</v>
      </c>
      <c r="F116" s="136" t="s">
        <v>178</v>
      </c>
      <c r="L116" s="28"/>
      <c r="M116" s="137"/>
      <c r="T116" s="48"/>
      <c r="AT116" s="15" t="s">
        <v>133</v>
      </c>
      <c r="AU116" s="15" t="s">
        <v>86</v>
      </c>
    </row>
    <row r="117" spans="2:65" s="1" customFormat="1" ht="29.25">
      <c r="B117" s="28"/>
      <c r="D117" s="138" t="s">
        <v>135</v>
      </c>
      <c r="F117" s="139" t="s">
        <v>179</v>
      </c>
      <c r="L117" s="28"/>
      <c r="M117" s="137"/>
      <c r="T117" s="48"/>
      <c r="AT117" s="15" t="s">
        <v>135</v>
      </c>
      <c r="AU117" s="15" t="s">
        <v>86</v>
      </c>
    </row>
    <row r="118" spans="2:65" s="1" customFormat="1" ht="33" customHeight="1">
      <c r="B118" s="122"/>
      <c r="C118" s="123">
        <v>8</v>
      </c>
      <c r="D118" s="123" t="s">
        <v>126</v>
      </c>
      <c r="E118" s="124" t="s">
        <v>180</v>
      </c>
      <c r="F118" s="125" t="s">
        <v>181</v>
      </c>
      <c r="G118" s="126" t="s">
        <v>166</v>
      </c>
      <c r="H118" s="127">
        <v>484</v>
      </c>
      <c r="I118" s="128">
        <v>0</v>
      </c>
      <c r="J118" s="128">
        <f>ROUND(I118*H118,2)</f>
        <v>0</v>
      </c>
      <c r="K118" s="125" t="s">
        <v>130</v>
      </c>
      <c r="L118" s="28"/>
      <c r="M118" s="129" t="s">
        <v>3</v>
      </c>
      <c r="N118" s="130" t="s">
        <v>48</v>
      </c>
      <c r="O118" s="131">
        <v>1.9E-2</v>
      </c>
      <c r="P118" s="131">
        <f>O118*H118</f>
        <v>9.1959999999999997</v>
      </c>
      <c r="Q118" s="131">
        <v>0</v>
      </c>
      <c r="R118" s="131">
        <f>Q118*H118</f>
        <v>0</v>
      </c>
      <c r="S118" s="131">
        <v>0</v>
      </c>
      <c r="T118" s="132">
        <f>S118*H118</f>
        <v>0</v>
      </c>
      <c r="AR118" s="133" t="s">
        <v>131</v>
      </c>
      <c r="AT118" s="133" t="s">
        <v>126</v>
      </c>
      <c r="AU118" s="133" t="s">
        <v>86</v>
      </c>
      <c r="AY118" s="15" t="s">
        <v>124</v>
      </c>
      <c r="BE118" s="134">
        <f>IF(N118="základní",J118,0)</f>
        <v>0</v>
      </c>
      <c r="BF118" s="134">
        <f>IF(N118="snížená",J118,0)</f>
        <v>0</v>
      </c>
      <c r="BG118" s="134">
        <f>IF(N118="zákl. přenesená",J118,0)</f>
        <v>0</v>
      </c>
      <c r="BH118" s="134">
        <f>IF(N118="sníž. přenesená",J118,0)</f>
        <v>0</v>
      </c>
      <c r="BI118" s="134">
        <f>IF(N118="nulová",J118,0)</f>
        <v>0</v>
      </c>
      <c r="BJ118" s="15" t="s">
        <v>84</v>
      </c>
      <c r="BK118" s="134">
        <f>ROUND(I118*H118,2)</f>
        <v>0</v>
      </c>
      <c r="BL118" s="15" t="s">
        <v>131</v>
      </c>
      <c r="BM118" s="133" t="s">
        <v>182</v>
      </c>
    </row>
    <row r="119" spans="2:65" s="1" customFormat="1">
      <c r="B119" s="28"/>
      <c r="D119" s="135" t="s">
        <v>133</v>
      </c>
      <c r="F119" s="136" t="s">
        <v>183</v>
      </c>
      <c r="L119" s="28"/>
      <c r="M119" s="137"/>
      <c r="T119" s="48"/>
      <c r="AT119" s="15" t="s">
        <v>133</v>
      </c>
      <c r="AU119" s="15" t="s">
        <v>86</v>
      </c>
    </row>
    <row r="120" spans="2:65" s="1" customFormat="1" ht="29.25">
      <c r="B120" s="28"/>
      <c r="D120" s="138" t="s">
        <v>135</v>
      </c>
      <c r="F120" s="139" t="s">
        <v>184</v>
      </c>
      <c r="L120" s="28"/>
      <c r="M120" s="137"/>
      <c r="T120" s="48"/>
      <c r="AT120" s="15" t="s">
        <v>135</v>
      </c>
      <c r="AU120" s="15" t="s">
        <v>86</v>
      </c>
    </row>
    <row r="121" spans="2:65" s="12" customFormat="1">
      <c r="B121" s="140"/>
      <c r="D121" s="138" t="s">
        <v>138</v>
      </c>
      <c r="E121" s="141" t="s">
        <v>3</v>
      </c>
      <c r="F121" s="142"/>
      <c r="H121" s="143"/>
      <c r="L121" s="140"/>
      <c r="M121" s="144"/>
      <c r="T121" s="145"/>
      <c r="AT121" s="141" t="s">
        <v>138</v>
      </c>
      <c r="AU121" s="141" t="s">
        <v>86</v>
      </c>
      <c r="AV121" s="12" t="s">
        <v>86</v>
      </c>
      <c r="AW121" s="12" t="s">
        <v>39</v>
      </c>
      <c r="AX121" s="12" t="s">
        <v>84</v>
      </c>
      <c r="AY121" s="141" t="s">
        <v>124</v>
      </c>
    </row>
    <row r="122" spans="2:65" s="11" customFormat="1" ht="17.100000000000001" customHeight="1">
      <c r="B122" s="111"/>
      <c r="D122" s="112" t="s">
        <v>76</v>
      </c>
      <c r="E122" s="113" t="s">
        <v>185</v>
      </c>
      <c r="F122" s="113" t="s">
        <v>186</v>
      </c>
      <c r="J122" s="114">
        <f>J123+J136+J265+J390</f>
        <v>0</v>
      </c>
      <c r="L122" s="111"/>
      <c r="M122" s="115"/>
      <c r="P122" s="116">
        <f>P123</f>
        <v>132.93</v>
      </c>
      <c r="R122" s="116">
        <f>R123</f>
        <v>0</v>
      </c>
      <c r="T122" s="117">
        <f>T123</f>
        <v>0</v>
      </c>
      <c r="AR122" s="112" t="s">
        <v>86</v>
      </c>
      <c r="AT122" s="118" t="s">
        <v>76</v>
      </c>
      <c r="AU122" s="118" t="s">
        <v>77</v>
      </c>
      <c r="AY122" s="112" t="s">
        <v>124</v>
      </c>
      <c r="BK122" s="119">
        <f>BK123</f>
        <v>0</v>
      </c>
    </row>
    <row r="123" spans="2:65" s="11" customFormat="1" ht="18.600000000000001" customHeight="1">
      <c r="B123" s="111"/>
      <c r="D123" s="112" t="s">
        <v>76</v>
      </c>
      <c r="E123" s="120" t="s">
        <v>187</v>
      </c>
      <c r="F123" s="120" t="s">
        <v>188</v>
      </c>
      <c r="J123" s="266">
        <f>SUM(J124:J134)</f>
        <v>0</v>
      </c>
      <c r="L123" s="111"/>
      <c r="M123" s="115"/>
      <c r="P123" s="116">
        <f>SUM(P125:P134)</f>
        <v>132.93</v>
      </c>
      <c r="R123" s="116">
        <f>SUM(R125:R134)</f>
        <v>0</v>
      </c>
      <c r="T123" s="117">
        <f>SUM(T125:T134)</f>
        <v>0</v>
      </c>
      <c r="AR123" s="112" t="s">
        <v>86</v>
      </c>
      <c r="AT123" s="118" t="s">
        <v>76</v>
      </c>
      <c r="AU123" s="118" t="s">
        <v>84</v>
      </c>
      <c r="AY123" s="112" t="s">
        <v>124</v>
      </c>
      <c r="BK123" s="119">
        <f>SUM(BK125:BK134)</f>
        <v>0</v>
      </c>
    </row>
    <row r="124" spans="2:65" s="11" customFormat="1" ht="38.1" customHeight="1">
      <c r="B124" s="111"/>
      <c r="D124" s="257" t="s">
        <v>191</v>
      </c>
      <c r="E124" s="120"/>
      <c r="F124" s="253" t="s">
        <v>840</v>
      </c>
      <c r="G124" s="254" t="s">
        <v>129</v>
      </c>
      <c r="H124" s="255">
        <v>5</v>
      </c>
      <c r="I124" s="255">
        <v>0</v>
      </c>
      <c r="J124" s="256">
        <f t="shared" ref="J124:J134" si="0">ROUND(I124*H124,2)</f>
        <v>0</v>
      </c>
      <c r="K124" s="242"/>
      <c r="L124" s="237"/>
      <c r="M124" s="115"/>
      <c r="P124" s="116"/>
      <c r="R124" s="116"/>
      <c r="T124" s="117"/>
      <c r="AR124" s="112"/>
      <c r="AT124" s="118"/>
      <c r="AU124" s="118"/>
      <c r="AY124" s="112"/>
      <c r="BK124" s="119"/>
    </row>
    <row r="125" spans="2:65" s="1" customFormat="1" ht="21.75" customHeight="1">
      <c r="B125" s="122"/>
      <c r="C125" s="123">
        <v>9</v>
      </c>
      <c r="D125" s="123" t="s">
        <v>126</v>
      </c>
      <c r="E125" s="124" t="s">
        <v>838</v>
      </c>
      <c r="F125" s="238" t="s">
        <v>839</v>
      </c>
      <c r="G125" s="239" t="s">
        <v>129</v>
      </c>
      <c r="H125" s="240">
        <v>35</v>
      </c>
      <c r="I125" s="241">
        <v>0</v>
      </c>
      <c r="J125" s="241">
        <f t="shared" si="0"/>
        <v>0</v>
      </c>
      <c r="K125" s="238" t="s">
        <v>130</v>
      </c>
      <c r="L125" s="28"/>
      <c r="M125" s="129" t="s">
        <v>3</v>
      </c>
      <c r="N125" s="130" t="s">
        <v>48</v>
      </c>
      <c r="O125" s="131">
        <v>3.798</v>
      </c>
      <c r="P125" s="131">
        <f>O125*H125</f>
        <v>132.93</v>
      </c>
      <c r="Q125" s="131">
        <v>0</v>
      </c>
      <c r="R125" s="131">
        <f>Q125*H125</f>
        <v>0</v>
      </c>
      <c r="S125" s="131">
        <v>0</v>
      </c>
      <c r="T125" s="132">
        <f>S125*H125</f>
        <v>0</v>
      </c>
      <c r="AR125" s="133" t="s">
        <v>189</v>
      </c>
      <c r="AT125" s="133" t="s">
        <v>126</v>
      </c>
      <c r="AU125" s="133" t="s">
        <v>86</v>
      </c>
      <c r="AY125" s="15" t="s">
        <v>124</v>
      </c>
      <c r="BE125" s="134">
        <f>IF(N125="základní",J125,0)</f>
        <v>0</v>
      </c>
      <c r="BF125" s="134">
        <f>IF(N125="snížená",J125,0)</f>
        <v>0</v>
      </c>
      <c r="BG125" s="134">
        <f>IF(N125="zákl. přenesená",J125,0)</f>
        <v>0</v>
      </c>
      <c r="BH125" s="134">
        <f>IF(N125="sníž. přenesená",J125,0)</f>
        <v>0</v>
      </c>
      <c r="BI125" s="134">
        <f>IF(N125="nulová",J125,0)</f>
        <v>0</v>
      </c>
      <c r="BJ125" s="15" t="s">
        <v>84</v>
      </c>
      <c r="BK125" s="134">
        <f>ROUND(I125*H125,2)</f>
        <v>0</v>
      </c>
      <c r="BL125" s="15" t="s">
        <v>189</v>
      </c>
      <c r="BM125" s="133" t="s">
        <v>190</v>
      </c>
    </row>
    <row r="126" spans="2:65" s="1" customFormat="1" ht="21.75" customHeight="1">
      <c r="B126" s="122"/>
      <c r="C126" s="123">
        <v>10</v>
      </c>
      <c r="D126" s="123"/>
      <c r="E126" s="124"/>
      <c r="F126" s="238" t="s">
        <v>841</v>
      </c>
      <c r="G126" s="239" t="s">
        <v>129</v>
      </c>
      <c r="H126" s="240">
        <v>35</v>
      </c>
      <c r="I126" s="241">
        <v>0</v>
      </c>
      <c r="J126" s="241">
        <f t="shared" si="0"/>
        <v>0</v>
      </c>
      <c r="K126" s="238"/>
      <c r="L126" s="28"/>
      <c r="M126" s="129"/>
      <c r="N126" s="130"/>
      <c r="O126" s="131"/>
      <c r="P126" s="131"/>
      <c r="Q126" s="131"/>
      <c r="R126" s="131"/>
      <c r="S126" s="131"/>
      <c r="T126" s="132"/>
      <c r="AR126" s="133"/>
      <c r="AT126" s="133"/>
      <c r="AU126" s="133"/>
      <c r="AY126" s="15"/>
      <c r="BE126" s="134"/>
      <c r="BF126" s="134"/>
      <c r="BG126" s="134"/>
      <c r="BH126" s="134"/>
      <c r="BI126" s="134"/>
      <c r="BJ126" s="15"/>
      <c r="BK126" s="134"/>
      <c r="BL126" s="15"/>
      <c r="BM126" s="133"/>
    </row>
    <row r="127" spans="2:65" s="1" customFormat="1" ht="21.75" customHeight="1">
      <c r="B127" s="122"/>
      <c r="C127" s="123">
        <v>11</v>
      </c>
      <c r="D127" s="123"/>
      <c r="E127" s="124"/>
      <c r="F127" s="238" t="s">
        <v>842</v>
      </c>
      <c r="G127" s="239" t="s">
        <v>129</v>
      </c>
      <c r="H127" s="240">
        <v>35</v>
      </c>
      <c r="I127" s="241">
        <v>0</v>
      </c>
      <c r="J127" s="241">
        <f t="shared" si="0"/>
        <v>0</v>
      </c>
      <c r="K127" s="238"/>
      <c r="L127" s="28"/>
      <c r="M127" s="129"/>
      <c r="N127" s="130"/>
      <c r="O127" s="131"/>
      <c r="P127" s="131"/>
      <c r="Q127" s="131"/>
      <c r="R127" s="131"/>
      <c r="S127" s="131"/>
      <c r="T127" s="132"/>
      <c r="AR127" s="133"/>
      <c r="AT127" s="133"/>
      <c r="AU127" s="133"/>
      <c r="AY127" s="15"/>
      <c r="BE127" s="134"/>
      <c r="BF127" s="134"/>
      <c r="BG127" s="134"/>
      <c r="BH127" s="134"/>
      <c r="BI127" s="134"/>
      <c r="BJ127" s="15"/>
      <c r="BK127" s="134"/>
      <c r="BL127" s="15"/>
      <c r="BM127" s="133"/>
    </row>
    <row r="128" spans="2:65" s="1" customFormat="1" ht="21.75" customHeight="1">
      <c r="B128" s="122"/>
      <c r="C128" s="123">
        <v>12</v>
      </c>
      <c r="D128" s="123"/>
      <c r="E128" s="124"/>
      <c r="F128" s="238" t="s">
        <v>843</v>
      </c>
      <c r="G128" s="239" t="s">
        <v>129</v>
      </c>
      <c r="H128" s="240">
        <v>35</v>
      </c>
      <c r="I128" s="241">
        <v>0</v>
      </c>
      <c r="J128" s="241">
        <f t="shared" si="0"/>
        <v>0</v>
      </c>
      <c r="K128" s="238"/>
      <c r="L128" s="28"/>
      <c r="M128" s="129"/>
      <c r="N128" s="130"/>
      <c r="O128" s="131"/>
      <c r="P128" s="131"/>
      <c r="Q128" s="131"/>
      <c r="R128" s="131"/>
      <c r="S128" s="131"/>
      <c r="T128" s="132"/>
      <c r="AR128" s="133"/>
      <c r="AT128" s="133"/>
      <c r="AU128" s="133"/>
      <c r="AY128" s="15"/>
      <c r="BE128" s="134"/>
      <c r="BF128" s="134"/>
      <c r="BG128" s="134"/>
      <c r="BH128" s="134"/>
      <c r="BI128" s="134"/>
      <c r="BJ128" s="15"/>
      <c r="BK128" s="134"/>
      <c r="BL128" s="15"/>
      <c r="BM128" s="133"/>
    </row>
    <row r="129" spans="2:65" s="1" customFormat="1" ht="21.75" customHeight="1">
      <c r="B129" s="122"/>
      <c r="C129" s="123">
        <v>13</v>
      </c>
      <c r="D129" s="123"/>
      <c r="E129" s="124"/>
      <c r="F129" s="238" t="s">
        <v>844</v>
      </c>
      <c r="G129" s="239" t="s">
        <v>129</v>
      </c>
      <c r="H129" s="240">
        <v>35</v>
      </c>
      <c r="I129" s="241">
        <v>0</v>
      </c>
      <c r="J129" s="241">
        <f t="shared" si="0"/>
        <v>0</v>
      </c>
      <c r="K129" s="238"/>
      <c r="L129" s="28"/>
      <c r="M129" s="129"/>
      <c r="N129" s="130"/>
      <c r="O129" s="131"/>
      <c r="P129" s="131"/>
      <c r="Q129" s="131"/>
      <c r="R129" s="131"/>
      <c r="S129" s="131"/>
      <c r="T129" s="132"/>
      <c r="AR129" s="133"/>
      <c r="AT129" s="133"/>
      <c r="AU129" s="133"/>
      <c r="AY129" s="15"/>
      <c r="BE129" s="134"/>
      <c r="BF129" s="134"/>
      <c r="BG129" s="134"/>
      <c r="BH129" s="134"/>
      <c r="BI129" s="134"/>
      <c r="BJ129" s="15"/>
      <c r="BK129" s="134"/>
      <c r="BL129" s="15"/>
      <c r="BM129" s="133"/>
    </row>
    <row r="130" spans="2:65" s="1" customFormat="1" ht="21.75" customHeight="1">
      <c r="B130" s="122"/>
      <c r="C130" s="123">
        <v>14</v>
      </c>
      <c r="D130" s="248" t="s">
        <v>191</v>
      </c>
      <c r="E130" s="124"/>
      <c r="F130" s="250" t="s">
        <v>845</v>
      </c>
      <c r="G130" s="251" t="s">
        <v>129</v>
      </c>
      <c r="H130" s="240">
        <v>35</v>
      </c>
      <c r="I130" s="252">
        <v>0</v>
      </c>
      <c r="J130" s="252">
        <f t="shared" si="0"/>
        <v>0</v>
      </c>
      <c r="K130" s="238"/>
      <c r="L130" s="28"/>
      <c r="M130" s="129"/>
      <c r="N130" s="130"/>
      <c r="O130" s="131"/>
      <c r="P130" s="131"/>
      <c r="Q130" s="131"/>
      <c r="R130" s="131"/>
      <c r="S130" s="131"/>
      <c r="T130" s="132"/>
      <c r="AR130" s="133"/>
      <c r="AT130" s="133"/>
      <c r="AU130" s="133"/>
      <c r="AY130" s="15"/>
      <c r="BE130" s="134"/>
      <c r="BF130" s="134"/>
      <c r="BG130" s="134"/>
      <c r="BH130" s="134"/>
      <c r="BI130" s="134"/>
      <c r="BJ130" s="15"/>
      <c r="BK130" s="134"/>
      <c r="BL130" s="15"/>
      <c r="BM130" s="133"/>
    </row>
    <row r="131" spans="2:65" s="1" customFormat="1" ht="21.75" customHeight="1">
      <c r="B131" s="122"/>
      <c r="C131" s="123">
        <v>15</v>
      </c>
      <c r="D131" s="248" t="s">
        <v>191</v>
      </c>
      <c r="E131" s="124"/>
      <c r="F131" s="250" t="s">
        <v>846</v>
      </c>
      <c r="G131" s="251" t="s">
        <v>129</v>
      </c>
      <c r="H131" s="240">
        <v>35</v>
      </c>
      <c r="I131" s="252">
        <v>0</v>
      </c>
      <c r="J131" s="252">
        <f t="shared" si="0"/>
        <v>0</v>
      </c>
      <c r="K131" s="238"/>
      <c r="L131" s="28"/>
      <c r="M131" s="129"/>
      <c r="N131" s="130"/>
      <c r="O131" s="131"/>
      <c r="P131" s="131"/>
      <c r="Q131" s="131"/>
      <c r="R131" s="131"/>
      <c r="S131" s="131"/>
      <c r="T131" s="132"/>
      <c r="AR131" s="133"/>
      <c r="AT131" s="133"/>
      <c r="AU131" s="133"/>
      <c r="AY131" s="15"/>
      <c r="BE131" s="134"/>
      <c r="BF131" s="134"/>
      <c r="BG131" s="134"/>
      <c r="BH131" s="134"/>
      <c r="BI131" s="134"/>
      <c r="BJ131" s="15"/>
      <c r="BK131" s="134"/>
      <c r="BL131" s="15"/>
      <c r="BM131" s="133"/>
    </row>
    <row r="132" spans="2:65" s="1" customFormat="1" ht="21.75" customHeight="1">
      <c r="B132" s="122"/>
      <c r="C132" s="123">
        <v>16</v>
      </c>
      <c r="D132" s="248" t="s">
        <v>191</v>
      </c>
      <c r="E132" s="124"/>
      <c r="F132" s="250" t="s">
        <v>847</v>
      </c>
      <c r="G132" s="251" t="s">
        <v>129</v>
      </c>
      <c r="H132" s="240">
        <v>35</v>
      </c>
      <c r="I132" s="252">
        <v>0</v>
      </c>
      <c r="J132" s="252">
        <f t="shared" si="0"/>
        <v>0</v>
      </c>
      <c r="K132" s="238"/>
      <c r="L132" s="28"/>
      <c r="M132" s="129"/>
      <c r="N132" s="130"/>
      <c r="O132" s="131"/>
      <c r="P132" s="131"/>
      <c r="Q132" s="131"/>
      <c r="R132" s="131"/>
      <c r="S132" s="131"/>
      <c r="T132" s="132"/>
      <c r="AR132" s="133"/>
      <c r="AT132" s="133"/>
      <c r="AU132" s="133"/>
      <c r="AY132" s="15"/>
      <c r="BE132" s="134"/>
      <c r="BF132" s="134"/>
      <c r="BG132" s="134"/>
      <c r="BH132" s="134"/>
      <c r="BI132" s="134"/>
      <c r="BJ132" s="15"/>
      <c r="BK132" s="134"/>
      <c r="BL132" s="15"/>
      <c r="BM132" s="133"/>
    </row>
    <row r="133" spans="2:65" s="1" customFormat="1" ht="21.75" customHeight="1">
      <c r="B133" s="122"/>
      <c r="C133" s="123">
        <v>17</v>
      </c>
      <c r="D133" s="248" t="s">
        <v>191</v>
      </c>
      <c r="E133" s="124"/>
      <c r="F133" s="250" t="s">
        <v>848</v>
      </c>
      <c r="G133" s="251" t="s">
        <v>129</v>
      </c>
      <c r="H133" s="240">
        <v>35</v>
      </c>
      <c r="I133" s="252">
        <v>0</v>
      </c>
      <c r="J133" s="252">
        <f t="shared" si="0"/>
        <v>0</v>
      </c>
      <c r="K133" s="238"/>
      <c r="L133" s="28"/>
      <c r="M133" s="129"/>
      <c r="N133" s="130"/>
      <c r="O133" s="131"/>
      <c r="P133" s="131"/>
      <c r="Q133" s="131"/>
      <c r="R133" s="131"/>
      <c r="S133" s="131"/>
      <c r="T133" s="132"/>
      <c r="AR133" s="133"/>
      <c r="AT133" s="133"/>
      <c r="AU133" s="133"/>
      <c r="AY133" s="15"/>
      <c r="BE133" s="134"/>
      <c r="BF133" s="134"/>
      <c r="BG133" s="134"/>
      <c r="BH133" s="134"/>
      <c r="BI133" s="134"/>
      <c r="BJ133" s="15"/>
      <c r="BK133" s="134"/>
      <c r="BL133" s="15"/>
      <c r="BM133" s="133"/>
    </row>
    <row r="134" spans="2:65" s="1" customFormat="1" ht="21.75" customHeight="1">
      <c r="B134" s="122"/>
      <c r="C134" s="123">
        <v>18</v>
      </c>
      <c r="D134" s="123"/>
      <c r="E134" s="124"/>
      <c r="F134" s="243" t="s">
        <v>849</v>
      </c>
      <c r="G134" s="126" t="s">
        <v>129</v>
      </c>
      <c r="H134" s="240">
        <v>35</v>
      </c>
      <c r="I134" s="241">
        <v>0</v>
      </c>
      <c r="J134" s="241">
        <f t="shared" si="0"/>
        <v>0</v>
      </c>
      <c r="K134" s="238"/>
      <c r="L134" s="28"/>
      <c r="M134" s="129"/>
      <c r="N134" s="130"/>
      <c r="O134" s="131"/>
      <c r="P134" s="131"/>
      <c r="Q134" s="131"/>
      <c r="R134" s="131"/>
      <c r="S134" s="131"/>
      <c r="T134" s="132"/>
      <c r="AR134" s="133"/>
      <c r="AT134" s="133"/>
      <c r="AU134" s="133"/>
      <c r="AY134" s="15"/>
      <c r="BE134" s="134"/>
      <c r="BF134" s="134"/>
      <c r="BG134" s="134"/>
      <c r="BH134" s="134"/>
      <c r="BI134" s="134"/>
      <c r="BJ134" s="15"/>
      <c r="BK134" s="134"/>
      <c r="BL134" s="15"/>
      <c r="BM134" s="133"/>
    </row>
    <row r="135" spans="2:65" s="1" customFormat="1" ht="21.75" customHeight="1">
      <c r="B135" s="122"/>
      <c r="C135" s="258"/>
      <c r="D135" s="258"/>
      <c r="E135" s="259"/>
      <c r="F135" s="260"/>
      <c r="G135" s="261"/>
      <c r="H135" s="262"/>
      <c r="I135" s="263"/>
      <c r="K135" s="264"/>
      <c r="L135" s="28"/>
      <c r="M135" s="129"/>
      <c r="N135" s="130"/>
      <c r="O135" s="131"/>
      <c r="P135" s="131"/>
      <c r="Q135" s="131"/>
      <c r="R135" s="131"/>
      <c r="S135" s="131"/>
      <c r="T135" s="132"/>
      <c r="AR135" s="133"/>
      <c r="AT135" s="133"/>
      <c r="AU135" s="133"/>
      <c r="AY135" s="15"/>
      <c r="BE135" s="134"/>
      <c r="BF135" s="134"/>
      <c r="BG135" s="134"/>
      <c r="BH135" s="134"/>
      <c r="BI135" s="134"/>
      <c r="BJ135" s="15"/>
      <c r="BK135" s="134"/>
      <c r="BL135" s="15"/>
      <c r="BM135" s="133"/>
    </row>
    <row r="136" spans="2:65" s="11" customFormat="1" ht="22.9" customHeight="1">
      <c r="B136" s="111"/>
      <c r="D136" s="112" t="s">
        <v>76</v>
      </c>
      <c r="E136" s="120" t="s">
        <v>193</v>
      </c>
      <c r="F136" s="120" t="s">
        <v>194</v>
      </c>
      <c r="J136" s="265">
        <v>0</v>
      </c>
      <c r="L136" s="111"/>
      <c r="M136" s="115"/>
      <c r="P136" s="116">
        <f>SUM(P137:P258)</f>
        <v>1063.3715000000002</v>
      </c>
      <c r="R136" s="116">
        <f>SUM(R137:R258)</f>
        <v>0</v>
      </c>
      <c r="T136" s="117">
        <f>SUM(T137:T258)</f>
        <v>0.1176</v>
      </c>
      <c r="AR136" s="112" t="s">
        <v>139</v>
      </c>
      <c r="AT136" s="118" t="s">
        <v>76</v>
      </c>
      <c r="AU136" s="118" t="s">
        <v>84</v>
      </c>
      <c r="AY136" s="112" t="s">
        <v>124</v>
      </c>
      <c r="BK136" s="119">
        <f>SUM(BK137:BK258)</f>
        <v>0</v>
      </c>
    </row>
    <row r="137" spans="2:65" s="1" customFormat="1" ht="16.5" customHeight="1">
      <c r="B137" s="122"/>
      <c r="C137" s="123">
        <v>19</v>
      </c>
      <c r="D137" s="123" t="s">
        <v>126</v>
      </c>
      <c r="E137" s="124" t="s">
        <v>196</v>
      </c>
      <c r="F137" s="125" t="s">
        <v>197</v>
      </c>
      <c r="G137" s="126" t="s">
        <v>129</v>
      </c>
      <c r="H137" s="127">
        <v>34</v>
      </c>
      <c r="I137" s="128">
        <v>0</v>
      </c>
      <c r="J137" s="128">
        <f>ROUND(I137*H137,2)</f>
        <v>0</v>
      </c>
      <c r="K137" s="125" t="s">
        <v>130</v>
      </c>
      <c r="L137" s="28"/>
      <c r="M137" s="129" t="s">
        <v>3</v>
      </c>
      <c r="N137" s="130" t="s">
        <v>48</v>
      </c>
      <c r="O137" s="131">
        <v>1.6419999999999999</v>
      </c>
      <c r="P137" s="131">
        <f>O137*H137</f>
        <v>55.827999999999996</v>
      </c>
      <c r="Q137" s="131">
        <v>0</v>
      </c>
      <c r="R137" s="131">
        <f>Q137*H137</f>
        <v>0</v>
      </c>
      <c r="S137" s="131">
        <v>0</v>
      </c>
      <c r="T137" s="132">
        <f>S137*H137</f>
        <v>0</v>
      </c>
      <c r="AR137" s="133" t="s">
        <v>195</v>
      </c>
      <c r="AT137" s="133" t="s">
        <v>126</v>
      </c>
      <c r="AU137" s="133" t="s">
        <v>86</v>
      </c>
      <c r="AY137" s="15" t="s">
        <v>124</v>
      </c>
      <c r="BE137" s="134">
        <f>IF(N137="základní",J137,0)</f>
        <v>0</v>
      </c>
      <c r="BF137" s="134">
        <f>IF(N137="snížená",J137,0)</f>
        <v>0</v>
      </c>
      <c r="BG137" s="134">
        <f>IF(N137="zákl. přenesená",J137,0)</f>
        <v>0</v>
      </c>
      <c r="BH137" s="134">
        <f>IF(N137="sníž. přenesená",J137,0)</f>
        <v>0</v>
      </c>
      <c r="BI137" s="134">
        <f>IF(N137="nulová",J137,0)</f>
        <v>0</v>
      </c>
      <c r="BJ137" s="15" t="s">
        <v>84</v>
      </c>
      <c r="BK137" s="134">
        <f>ROUND(I137*H137,2)</f>
        <v>0</v>
      </c>
      <c r="BL137" s="15" t="s">
        <v>195</v>
      </c>
      <c r="BM137" s="133" t="s">
        <v>198</v>
      </c>
    </row>
    <row r="138" spans="2:65" s="1" customFormat="1">
      <c r="B138" s="28"/>
      <c r="D138" s="135" t="s">
        <v>133</v>
      </c>
      <c r="F138" s="136" t="s">
        <v>199</v>
      </c>
      <c r="L138" s="28"/>
      <c r="M138" s="137"/>
      <c r="T138" s="48"/>
      <c r="AT138" s="15" t="s">
        <v>133</v>
      </c>
      <c r="AU138" s="15" t="s">
        <v>86</v>
      </c>
    </row>
    <row r="139" spans="2:65" s="1" customFormat="1" ht="29.25">
      <c r="B139" s="28"/>
      <c r="D139" s="138" t="s">
        <v>135</v>
      </c>
      <c r="F139" s="139" t="s">
        <v>200</v>
      </c>
      <c r="L139" s="28"/>
      <c r="M139" s="137"/>
      <c r="T139" s="48"/>
      <c r="AT139" s="15" t="s">
        <v>135</v>
      </c>
      <c r="AU139" s="15" t="s">
        <v>86</v>
      </c>
    </row>
    <row r="140" spans="2:65" s="1" customFormat="1" ht="16.5" customHeight="1">
      <c r="B140" s="122"/>
      <c r="C140" s="123">
        <v>20</v>
      </c>
      <c r="D140" s="123" t="s">
        <v>126</v>
      </c>
      <c r="E140" s="124" t="s">
        <v>201</v>
      </c>
      <c r="F140" s="125" t="s">
        <v>870</v>
      </c>
      <c r="G140" s="126" t="s">
        <v>129</v>
      </c>
      <c r="H140" s="127">
        <v>1</v>
      </c>
      <c r="I140" s="128">
        <v>0</v>
      </c>
      <c r="J140" s="128">
        <f>ROUND(I140*H140,2)</f>
        <v>0</v>
      </c>
      <c r="K140" s="125" t="s">
        <v>130</v>
      </c>
      <c r="L140" s="28"/>
      <c r="M140" s="129" t="s">
        <v>3</v>
      </c>
      <c r="N140" s="130" t="s">
        <v>48</v>
      </c>
      <c r="O140" s="131">
        <v>1.9930000000000001</v>
      </c>
      <c r="P140" s="131">
        <f>O140*H140</f>
        <v>1.9930000000000001</v>
      </c>
      <c r="Q140" s="131">
        <v>0</v>
      </c>
      <c r="R140" s="131">
        <f>Q140*H140</f>
        <v>0</v>
      </c>
      <c r="S140" s="131">
        <v>0</v>
      </c>
      <c r="T140" s="132">
        <f>S140*H140</f>
        <v>0</v>
      </c>
      <c r="AR140" s="133" t="s">
        <v>195</v>
      </c>
      <c r="AT140" s="133" t="s">
        <v>126</v>
      </c>
      <c r="AU140" s="133" t="s">
        <v>86</v>
      </c>
      <c r="AY140" s="15" t="s">
        <v>124</v>
      </c>
      <c r="BE140" s="134">
        <f>IF(N140="základní",J140,0)</f>
        <v>0</v>
      </c>
      <c r="BF140" s="134">
        <f>IF(N140="snížená",J140,0)</f>
        <v>0</v>
      </c>
      <c r="BG140" s="134">
        <f>IF(N140="zákl. přenesená",J140,0)</f>
        <v>0</v>
      </c>
      <c r="BH140" s="134">
        <f>IF(N140="sníž. přenesená",J140,0)</f>
        <v>0</v>
      </c>
      <c r="BI140" s="134">
        <f>IF(N140="nulová",J140,0)</f>
        <v>0</v>
      </c>
      <c r="BJ140" s="15" t="s">
        <v>84</v>
      </c>
      <c r="BK140" s="134">
        <f>ROUND(I140*H140,2)</f>
        <v>0</v>
      </c>
      <c r="BL140" s="15" t="s">
        <v>195</v>
      </c>
      <c r="BM140" s="133" t="s">
        <v>202</v>
      </c>
    </row>
    <row r="141" spans="2:65" s="1" customFormat="1" ht="16.5" customHeight="1">
      <c r="B141" s="122"/>
      <c r="C141" s="123">
        <v>21</v>
      </c>
      <c r="D141" s="123" t="s">
        <v>126</v>
      </c>
      <c r="E141" s="124" t="s">
        <v>203</v>
      </c>
      <c r="F141" s="125" t="s">
        <v>204</v>
      </c>
      <c r="G141" s="126" t="s">
        <v>129</v>
      </c>
      <c r="H141" s="127">
        <v>71</v>
      </c>
      <c r="I141" s="128">
        <v>0</v>
      </c>
      <c r="J141" s="128">
        <f>ROUND(I141*H141,2)</f>
        <v>0</v>
      </c>
      <c r="K141" s="125" t="s">
        <v>130</v>
      </c>
      <c r="L141" s="28"/>
      <c r="M141" s="129" t="s">
        <v>3</v>
      </c>
      <c r="N141" s="130" t="s">
        <v>48</v>
      </c>
      <c r="O141" s="131">
        <v>0.55000000000000004</v>
      </c>
      <c r="P141" s="131">
        <f>O141*H141</f>
        <v>39.050000000000004</v>
      </c>
      <c r="Q141" s="131">
        <v>0</v>
      </c>
      <c r="R141" s="131">
        <f>Q141*H141</f>
        <v>0</v>
      </c>
      <c r="S141" s="131">
        <v>0</v>
      </c>
      <c r="T141" s="132">
        <f>S141*H141</f>
        <v>0</v>
      </c>
      <c r="AR141" s="133" t="s">
        <v>195</v>
      </c>
      <c r="AT141" s="133" t="s">
        <v>126</v>
      </c>
      <c r="AU141" s="133" t="s">
        <v>86</v>
      </c>
      <c r="AY141" s="15" t="s">
        <v>124</v>
      </c>
      <c r="BE141" s="134">
        <f>IF(N141="základní",J141,0)</f>
        <v>0</v>
      </c>
      <c r="BF141" s="134">
        <f>IF(N141="snížená",J141,0)</f>
        <v>0</v>
      </c>
      <c r="BG141" s="134">
        <f>IF(N141="zákl. přenesená",J141,0)</f>
        <v>0</v>
      </c>
      <c r="BH141" s="134">
        <f>IF(N141="sníž. přenesená",J141,0)</f>
        <v>0</v>
      </c>
      <c r="BI141" s="134">
        <f>IF(N141="nulová",J141,0)</f>
        <v>0</v>
      </c>
      <c r="BJ141" s="15" t="s">
        <v>84</v>
      </c>
      <c r="BK141" s="134">
        <f>ROUND(I141*H141,2)</f>
        <v>0</v>
      </c>
      <c r="BL141" s="15" t="s">
        <v>195</v>
      </c>
      <c r="BM141" s="133" t="s">
        <v>205</v>
      </c>
    </row>
    <row r="142" spans="2:65" s="1" customFormat="1" ht="16.5" customHeight="1">
      <c r="B142" s="122"/>
      <c r="C142" s="123">
        <v>22</v>
      </c>
      <c r="D142" s="123" t="s">
        <v>126</v>
      </c>
      <c r="E142" s="124" t="s">
        <v>875</v>
      </c>
      <c r="F142" s="125" t="s">
        <v>850</v>
      </c>
      <c r="G142" s="126" t="s">
        <v>129</v>
      </c>
      <c r="H142" s="127">
        <v>22</v>
      </c>
      <c r="I142" s="128">
        <v>0</v>
      </c>
      <c r="J142" s="128">
        <f>ROUND(I142*H142,2)</f>
        <v>0</v>
      </c>
      <c r="K142" s="125" t="s">
        <v>130</v>
      </c>
      <c r="L142" s="28"/>
      <c r="M142" s="129" t="s">
        <v>3</v>
      </c>
      <c r="N142" s="130" t="s">
        <v>48</v>
      </c>
      <c r="O142" s="131">
        <v>0.32</v>
      </c>
      <c r="P142" s="131">
        <f>O142*H142</f>
        <v>7.04</v>
      </c>
      <c r="Q142" s="131">
        <v>0</v>
      </c>
      <c r="R142" s="131">
        <f>Q142*H142</f>
        <v>0</v>
      </c>
      <c r="S142" s="131">
        <v>0</v>
      </c>
      <c r="T142" s="132">
        <f>S142*H142</f>
        <v>0</v>
      </c>
      <c r="AR142" s="133" t="s">
        <v>195</v>
      </c>
      <c r="AT142" s="133" t="s">
        <v>126</v>
      </c>
      <c r="AU142" s="133" t="s">
        <v>86</v>
      </c>
      <c r="AY142" s="15" t="s">
        <v>124</v>
      </c>
      <c r="BE142" s="134">
        <f>IF(N142="základní",J142,0)</f>
        <v>0</v>
      </c>
      <c r="BF142" s="134">
        <f>IF(N142="snížená",J142,0)</f>
        <v>0</v>
      </c>
      <c r="BG142" s="134">
        <f>IF(N142="zákl. přenesená",J142,0)</f>
        <v>0</v>
      </c>
      <c r="BH142" s="134">
        <f>IF(N142="sníž. přenesená",J142,0)</f>
        <v>0</v>
      </c>
      <c r="BI142" s="134">
        <f>IF(N142="nulová",J142,0)</f>
        <v>0</v>
      </c>
      <c r="BJ142" s="15" t="s">
        <v>84</v>
      </c>
      <c r="BK142" s="134">
        <f>ROUND(I142*H142,2)</f>
        <v>0</v>
      </c>
      <c r="BL142" s="15" t="s">
        <v>195</v>
      </c>
      <c r="BM142" s="133" t="s">
        <v>206</v>
      </c>
    </row>
    <row r="143" spans="2:65" s="1" customFormat="1" ht="16.5" customHeight="1">
      <c r="B143" s="122"/>
      <c r="C143" s="123">
        <v>23</v>
      </c>
      <c r="D143" s="123" t="s">
        <v>126</v>
      </c>
      <c r="E143" s="124" t="s">
        <v>207</v>
      </c>
      <c r="F143" s="125" t="s">
        <v>208</v>
      </c>
      <c r="G143" s="126" t="s">
        <v>129</v>
      </c>
      <c r="H143" s="127">
        <v>10</v>
      </c>
      <c r="I143" s="128">
        <v>0</v>
      </c>
      <c r="J143" s="128">
        <f>ROUND(I143*H143,2)</f>
        <v>0</v>
      </c>
      <c r="K143" s="125" t="s">
        <v>130</v>
      </c>
      <c r="L143" s="28"/>
      <c r="M143" s="129" t="s">
        <v>3</v>
      </c>
      <c r="N143" s="130" t="s">
        <v>48</v>
      </c>
      <c r="O143" s="131">
        <v>0.81499999999999995</v>
      </c>
      <c r="P143" s="131">
        <f>O143*H143</f>
        <v>8.1499999999999986</v>
      </c>
      <c r="Q143" s="131">
        <v>0</v>
      </c>
      <c r="R143" s="131">
        <f>Q143*H143</f>
        <v>0</v>
      </c>
      <c r="S143" s="131">
        <v>0</v>
      </c>
      <c r="T143" s="132">
        <f>S143*H143</f>
        <v>0</v>
      </c>
      <c r="AR143" s="133" t="s">
        <v>195</v>
      </c>
      <c r="AT143" s="133" t="s">
        <v>126</v>
      </c>
      <c r="AU143" s="133" t="s">
        <v>86</v>
      </c>
      <c r="AY143" s="15" t="s">
        <v>124</v>
      </c>
      <c r="BE143" s="134">
        <f>IF(N143="základní",J143,0)</f>
        <v>0</v>
      </c>
      <c r="BF143" s="134">
        <f>IF(N143="snížená",J143,0)</f>
        <v>0</v>
      </c>
      <c r="BG143" s="134">
        <f>IF(N143="zákl. přenesená",J143,0)</f>
        <v>0</v>
      </c>
      <c r="BH143" s="134">
        <f>IF(N143="sníž. přenesená",J143,0)</f>
        <v>0</v>
      </c>
      <c r="BI143" s="134">
        <f>IF(N143="nulová",J143,0)</f>
        <v>0</v>
      </c>
      <c r="BJ143" s="15" t="s">
        <v>84</v>
      </c>
      <c r="BK143" s="134">
        <f>ROUND(I143*H143,2)</f>
        <v>0</v>
      </c>
      <c r="BL143" s="15" t="s">
        <v>195</v>
      </c>
      <c r="BM143" s="133" t="s">
        <v>209</v>
      </c>
    </row>
    <row r="144" spans="2:65" s="1" customFormat="1">
      <c r="B144" s="28"/>
      <c r="D144" s="135" t="s">
        <v>133</v>
      </c>
      <c r="F144" s="136" t="s">
        <v>210</v>
      </c>
      <c r="L144" s="28"/>
      <c r="M144" s="137"/>
      <c r="T144" s="48"/>
      <c r="AT144" s="15" t="s">
        <v>133</v>
      </c>
      <c r="AU144" s="15" t="s">
        <v>86</v>
      </c>
    </row>
    <row r="145" spans="2:65" s="1" customFormat="1" ht="29.25">
      <c r="B145" s="28"/>
      <c r="D145" s="138" t="s">
        <v>135</v>
      </c>
      <c r="F145" s="139" t="s">
        <v>211</v>
      </c>
      <c r="L145" s="28"/>
      <c r="M145" s="137"/>
      <c r="T145" s="48"/>
      <c r="AT145" s="15" t="s">
        <v>135</v>
      </c>
      <c r="AU145" s="15" t="s">
        <v>86</v>
      </c>
    </row>
    <row r="146" spans="2:65" s="1" customFormat="1" ht="33" customHeight="1">
      <c r="B146" s="122"/>
      <c r="C146" s="123">
        <v>24</v>
      </c>
      <c r="D146" s="123" t="s">
        <v>126</v>
      </c>
      <c r="E146" s="124" t="s">
        <v>212</v>
      </c>
      <c r="F146" s="125" t="s">
        <v>213</v>
      </c>
      <c r="G146" s="126" t="s">
        <v>157</v>
      </c>
      <c r="H146" s="127">
        <v>980</v>
      </c>
      <c r="I146" s="128">
        <v>0</v>
      </c>
      <c r="J146" s="128">
        <f>ROUND(I146*H146,2)</f>
        <v>0</v>
      </c>
      <c r="K146" s="125" t="s">
        <v>130</v>
      </c>
      <c r="L146" s="28"/>
      <c r="M146" s="129" t="s">
        <v>3</v>
      </c>
      <c r="N146" s="130" t="s">
        <v>48</v>
      </c>
      <c r="O146" s="131">
        <v>2.8000000000000001E-2</v>
      </c>
      <c r="P146" s="131">
        <f>O146*H146</f>
        <v>27.44</v>
      </c>
      <c r="Q146" s="131">
        <v>0</v>
      </c>
      <c r="R146" s="131">
        <f>Q146*H146</f>
        <v>0</v>
      </c>
      <c r="S146" s="131">
        <v>1.2E-4</v>
      </c>
      <c r="T146" s="132">
        <f>S146*H146</f>
        <v>0.1176</v>
      </c>
      <c r="AR146" s="133" t="s">
        <v>195</v>
      </c>
      <c r="AT146" s="133" t="s">
        <v>126</v>
      </c>
      <c r="AU146" s="133" t="s">
        <v>86</v>
      </c>
      <c r="AY146" s="15" t="s">
        <v>124</v>
      </c>
      <c r="BE146" s="134">
        <f>IF(N146="základní",J146,0)</f>
        <v>0</v>
      </c>
      <c r="BF146" s="134">
        <f>IF(N146="snížená",J146,0)</f>
        <v>0</v>
      </c>
      <c r="BG146" s="134">
        <f>IF(N146="zákl. přenesená",J146,0)</f>
        <v>0</v>
      </c>
      <c r="BH146" s="134">
        <f>IF(N146="sníž. přenesená",J146,0)</f>
        <v>0</v>
      </c>
      <c r="BI146" s="134">
        <f>IF(N146="nulová",J146,0)</f>
        <v>0</v>
      </c>
      <c r="BJ146" s="15" t="s">
        <v>84</v>
      </c>
      <c r="BK146" s="134">
        <f>ROUND(I146*H146,2)</f>
        <v>0</v>
      </c>
      <c r="BL146" s="15" t="s">
        <v>195</v>
      </c>
      <c r="BM146" s="133" t="s">
        <v>214</v>
      </c>
    </row>
    <row r="147" spans="2:65" s="1" customFormat="1">
      <c r="B147" s="28"/>
      <c r="D147" s="135" t="s">
        <v>133</v>
      </c>
      <c r="F147" s="136" t="s">
        <v>215</v>
      </c>
      <c r="L147" s="28"/>
      <c r="M147" s="137"/>
      <c r="T147" s="48"/>
      <c r="AT147" s="15" t="s">
        <v>133</v>
      </c>
      <c r="AU147" s="15" t="s">
        <v>86</v>
      </c>
    </row>
    <row r="148" spans="2:65" s="1" customFormat="1" ht="19.5">
      <c r="B148" s="28"/>
      <c r="D148" s="138" t="s">
        <v>135</v>
      </c>
      <c r="F148" s="139" t="s">
        <v>216</v>
      </c>
      <c r="L148" s="28"/>
      <c r="M148" s="137"/>
      <c r="T148" s="48"/>
      <c r="AT148" s="15" t="s">
        <v>135</v>
      </c>
      <c r="AU148" s="15" t="s">
        <v>86</v>
      </c>
    </row>
    <row r="149" spans="2:65" s="1" customFormat="1" ht="24.2" customHeight="1">
      <c r="B149" s="122"/>
      <c r="C149" s="123">
        <v>25</v>
      </c>
      <c r="D149" s="123" t="s">
        <v>126</v>
      </c>
      <c r="E149" s="124" t="s">
        <v>217</v>
      </c>
      <c r="F149" s="125" t="s">
        <v>218</v>
      </c>
      <c r="G149" s="126" t="s">
        <v>157</v>
      </c>
      <c r="H149" s="127">
        <v>87.5</v>
      </c>
      <c r="I149" s="128">
        <v>0</v>
      </c>
      <c r="J149" s="128">
        <f>ROUND(I149*H149,2)</f>
        <v>0</v>
      </c>
      <c r="K149" s="125" t="s">
        <v>130</v>
      </c>
      <c r="L149" s="28"/>
      <c r="M149" s="129" t="s">
        <v>3</v>
      </c>
      <c r="N149" s="130" t="s">
        <v>48</v>
      </c>
      <c r="O149" s="131">
        <v>4.1000000000000002E-2</v>
      </c>
      <c r="P149" s="131">
        <f>O149*H149</f>
        <v>3.5875000000000004</v>
      </c>
      <c r="Q149" s="131">
        <v>0</v>
      </c>
      <c r="R149" s="131">
        <f>Q149*H149</f>
        <v>0</v>
      </c>
      <c r="S149" s="131">
        <v>0</v>
      </c>
      <c r="T149" s="132">
        <f>S149*H149</f>
        <v>0</v>
      </c>
      <c r="AR149" s="133" t="s">
        <v>195</v>
      </c>
      <c r="AT149" s="133" t="s">
        <v>126</v>
      </c>
      <c r="AU149" s="133" t="s">
        <v>86</v>
      </c>
      <c r="AY149" s="15" t="s">
        <v>124</v>
      </c>
      <c r="BE149" s="134">
        <f>IF(N149="základní",J149,0)</f>
        <v>0</v>
      </c>
      <c r="BF149" s="134">
        <f>IF(N149="snížená",J149,0)</f>
        <v>0</v>
      </c>
      <c r="BG149" s="134">
        <f>IF(N149="zákl. přenesená",J149,0)</f>
        <v>0</v>
      </c>
      <c r="BH149" s="134">
        <f>IF(N149="sníž. přenesená",J149,0)</f>
        <v>0</v>
      </c>
      <c r="BI149" s="134">
        <f>IF(N149="nulová",J149,0)</f>
        <v>0</v>
      </c>
      <c r="BJ149" s="15" t="s">
        <v>84</v>
      </c>
      <c r="BK149" s="134">
        <f>ROUND(I149*H149,2)</f>
        <v>0</v>
      </c>
      <c r="BL149" s="15" t="s">
        <v>195</v>
      </c>
      <c r="BM149" s="133" t="s">
        <v>219</v>
      </c>
    </row>
    <row r="150" spans="2:65" s="1" customFormat="1">
      <c r="B150" s="28"/>
      <c r="D150" s="135" t="s">
        <v>133</v>
      </c>
      <c r="F150" s="136" t="s">
        <v>220</v>
      </c>
      <c r="L150" s="28"/>
      <c r="M150" s="137"/>
      <c r="T150" s="48"/>
      <c r="AT150" s="15" t="s">
        <v>133</v>
      </c>
      <c r="AU150" s="15" t="s">
        <v>86</v>
      </c>
    </row>
    <row r="151" spans="2:65" s="1" customFormat="1" ht="39">
      <c r="B151" s="28"/>
      <c r="D151" s="138" t="s">
        <v>135</v>
      </c>
      <c r="F151" s="139" t="s">
        <v>221</v>
      </c>
      <c r="L151" s="28"/>
      <c r="M151" s="137"/>
      <c r="T151" s="48"/>
      <c r="AT151" s="15" t="s">
        <v>135</v>
      </c>
      <c r="AU151" s="15" t="s">
        <v>86</v>
      </c>
    </row>
    <row r="152" spans="2:65" s="1" customFormat="1" ht="24.2" customHeight="1">
      <c r="B152" s="122"/>
      <c r="C152" s="123">
        <v>26</v>
      </c>
      <c r="D152" s="123" t="s">
        <v>126</v>
      </c>
      <c r="E152" s="124" t="s">
        <v>222</v>
      </c>
      <c r="F152" s="125" t="s">
        <v>223</v>
      </c>
      <c r="G152" s="126" t="s">
        <v>129</v>
      </c>
      <c r="H152" s="127">
        <v>140</v>
      </c>
      <c r="I152" s="128">
        <v>0</v>
      </c>
      <c r="J152" s="128">
        <f>ROUND(I152*H152,2)</f>
        <v>0</v>
      </c>
      <c r="K152" s="125" t="s">
        <v>130</v>
      </c>
      <c r="L152" s="28"/>
      <c r="M152" s="129" t="s">
        <v>3</v>
      </c>
      <c r="N152" s="130" t="s">
        <v>48</v>
      </c>
      <c r="O152" s="131">
        <v>0.71099999999999997</v>
      </c>
      <c r="P152" s="131">
        <f>O152*H152</f>
        <v>99.539999999999992</v>
      </c>
      <c r="Q152" s="131">
        <v>0</v>
      </c>
      <c r="R152" s="131">
        <f>Q152*H152</f>
        <v>0</v>
      </c>
      <c r="S152" s="131">
        <v>0</v>
      </c>
      <c r="T152" s="132">
        <f>S152*H152</f>
        <v>0</v>
      </c>
      <c r="AR152" s="133" t="s">
        <v>195</v>
      </c>
      <c r="AT152" s="133" t="s">
        <v>126</v>
      </c>
      <c r="AU152" s="133" t="s">
        <v>86</v>
      </c>
      <c r="AY152" s="15" t="s">
        <v>124</v>
      </c>
      <c r="BE152" s="134">
        <f>IF(N152="základní",J152,0)</f>
        <v>0</v>
      </c>
      <c r="BF152" s="134">
        <f>IF(N152="snížená",J152,0)</f>
        <v>0</v>
      </c>
      <c r="BG152" s="134">
        <f>IF(N152="zákl. přenesená",J152,0)</f>
        <v>0</v>
      </c>
      <c r="BH152" s="134">
        <f>IF(N152="sníž. přenesená",J152,0)</f>
        <v>0</v>
      </c>
      <c r="BI152" s="134">
        <f>IF(N152="nulová",J152,0)</f>
        <v>0</v>
      </c>
      <c r="BJ152" s="15" t="s">
        <v>84</v>
      </c>
      <c r="BK152" s="134">
        <f>ROUND(I152*H152,2)</f>
        <v>0</v>
      </c>
      <c r="BL152" s="15" t="s">
        <v>195</v>
      </c>
      <c r="BM152" s="133" t="s">
        <v>224</v>
      </c>
    </row>
    <row r="153" spans="2:65" s="1" customFormat="1">
      <c r="B153" s="28"/>
      <c r="D153" s="135" t="s">
        <v>133</v>
      </c>
      <c r="F153" s="136" t="s">
        <v>225</v>
      </c>
      <c r="L153" s="28"/>
      <c r="M153" s="137"/>
      <c r="T153" s="48"/>
      <c r="AT153" s="15" t="s">
        <v>133</v>
      </c>
      <c r="AU153" s="15" t="s">
        <v>86</v>
      </c>
    </row>
    <row r="154" spans="2:65" s="1" customFormat="1" ht="39">
      <c r="B154" s="28"/>
      <c r="D154" s="138" t="s">
        <v>135</v>
      </c>
      <c r="F154" s="139" t="s">
        <v>226</v>
      </c>
      <c r="L154" s="28"/>
      <c r="M154" s="137"/>
      <c r="T154" s="48"/>
      <c r="AT154" s="15" t="s">
        <v>135</v>
      </c>
      <c r="AU154" s="15" t="s">
        <v>86</v>
      </c>
    </row>
    <row r="155" spans="2:65" s="1" customFormat="1" ht="16.5" customHeight="1">
      <c r="B155" s="122"/>
      <c r="C155" s="123">
        <v>27</v>
      </c>
      <c r="D155" s="123" t="s">
        <v>126</v>
      </c>
      <c r="E155" s="124" t="s">
        <v>227</v>
      </c>
      <c r="F155" s="125" t="s">
        <v>228</v>
      </c>
      <c r="G155" s="126" t="s">
        <v>129</v>
      </c>
      <c r="H155" s="127">
        <v>35</v>
      </c>
      <c r="I155" s="128">
        <v>0</v>
      </c>
      <c r="J155" s="128">
        <f>ROUND(I155*H155,2)</f>
        <v>0</v>
      </c>
      <c r="K155" s="125" t="s">
        <v>130</v>
      </c>
      <c r="L155" s="28"/>
      <c r="M155" s="129" t="s">
        <v>3</v>
      </c>
      <c r="N155" s="130" t="s">
        <v>48</v>
      </c>
      <c r="O155" s="131">
        <v>0.21099999999999999</v>
      </c>
      <c r="P155" s="131">
        <f>O155*H155</f>
        <v>7.3849999999999998</v>
      </c>
      <c r="Q155" s="131">
        <v>0</v>
      </c>
      <c r="R155" s="131">
        <f>Q155*H155</f>
        <v>0</v>
      </c>
      <c r="S155" s="131">
        <v>0</v>
      </c>
      <c r="T155" s="132">
        <f>S155*H155</f>
        <v>0</v>
      </c>
      <c r="AR155" s="133" t="s">
        <v>195</v>
      </c>
      <c r="AT155" s="133" t="s">
        <v>126</v>
      </c>
      <c r="AU155" s="133" t="s">
        <v>86</v>
      </c>
      <c r="AY155" s="15" t="s">
        <v>124</v>
      </c>
      <c r="BE155" s="134">
        <f>IF(N155="základní",J155,0)</f>
        <v>0</v>
      </c>
      <c r="BF155" s="134">
        <f>IF(N155="snížená",J155,0)</f>
        <v>0</v>
      </c>
      <c r="BG155" s="134">
        <f>IF(N155="zákl. přenesená",J155,0)</f>
        <v>0</v>
      </c>
      <c r="BH155" s="134">
        <f>IF(N155="sníž. přenesená",J155,0)</f>
        <v>0</v>
      </c>
      <c r="BI155" s="134">
        <f>IF(N155="nulová",J155,0)</f>
        <v>0</v>
      </c>
      <c r="BJ155" s="15" t="s">
        <v>84</v>
      </c>
      <c r="BK155" s="134">
        <f>ROUND(I155*H155,2)</f>
        <v>0</v>
      </c>
      <c r="BL155" s="15" t="s">
        <v>195</v>
      </c>
      <c r="BM155" s="133" t="s">
        <v>229</v>
      </c>
    </row>
    <row r="156" spans="2:65" s="1" customFormat="1">
      <c r="B156" s="28"/>
      <c r="D156" s="135" t="s">
        <v>133</v>
      </c>
      <c r="F156" s="136" t="s">
        <v>230</v>
      </c>
      <c r="L156" s="28"/>
      <c r="M156" s="137"/>
      <c r="T156" s="48"/>
      <c r="AT156" s="15" t="s">
        <v>133</v>
      </c>
      <c r="AU156" s="15" t="s">
        <v>86</v>
      </c>
    </row>
    <row r="157" spans="2:65" s="1" customFormat="1" ht="29.25">
      <c r="B157" s="28"/>
      <c r="D157" s="138" t="s">
        <v>135</v>
      </c>
      <c r="F157" s="139" t="s">
        <v>231</v>
      </c>
      <c r="L157" s="28"/>
      <c r="M157" s="137"/>
      <c r="T157" s="48"/>
      <c r="AT157" s="15" t="s">
        <v>135</v>
      </c>
      <c r="AU157" s="15" t="s">
        <v>86</v>
      </c>
    </row>
    <row r="158" spans="2:65" s="1" customFormat="1" ht="24.2" customHeight="1">
      <c r="B158" s="122"/>
      <c r="C158" s="123">
        <v>28</v>
      </c>
      <c r="D158" s="123" t="s">
        <v>126</v>
      </c>
      <c r="E158" s="124" t="s">
        <v>232</v>
      </c>
      <c r="F158" s="125" t="s">
        <v>851</v>
      </c>
      <c r="G158" s="126" t="s">
        <v>129</v>
      </c>
      <c r="H158" s="127">
        <v>5</v>
      </c>
      <c r="I158" s="128">
        <v>0</v>
      </c>
      <c r="J158" s="128">
        <f>ROUND(I158*H158,2)</f>
        <v>0</v>
      </c>
      <c r="K158" s="125" t="s">
        <v>130</v>
      </c>
      <c r="L158" s="28"/>
      <c r="M158" s="129" t="s">
        <v>3</v>
      </c>
      <c r="N158" s="130" t="s">
        <v>48</v>
      </c>
      <c r="O158" s="131">
        <v>0.184</v>
      </c>
      <c r="P158" s="131">
        <f>O158*H158</f>
        <v>0.91999999999999993</v>
      </c>
      <c r="Q158" s="131">
        <v>0</v>
      </c>
      <c r="R158" s="131">
        <f>Q158*H158</f>
        <v>0</v>
      </c>
      <c r="S158" s="131">
        <v>0</v>
      </c>
      <c r="T158" s="132">
        <f>S158*H158</f>
        <v>0</v>
      </c>
      <c r="AR158" s="133" t="s">
        <v>195</v>
      </c>
      <c r="AT158" s="133" t="s">
        <v>126</v>
      </c>
      <c r="AU158" s="133" t="s">
        <v>86</v>
      </c>
      <c r="AY158" s="15" t="s">
        <v>124</v>
      </c>
      <c r="BE158" s="134">
        <f>IF(N158="základní",J158,0)</f>
        <v>0</v>
      </c>
      <c r="BF158" s="134">
        <f>IF(N158="snížená",J158,0)</f>
        <v>0</v>
      </c>
      <c r="BG158" s="134">
        <f>IF(N158="zákl. přenesená",J158,0)</f>
        <v>0</v>
      </c>
      <c r="BH158" s="134">
        <f>IF(N158="sníž. přenesená",J158,0)</f>
        <v>0</v>
      </c>
      <c r="BI158" s="134">
        <f>IF(N158="nulová",J158,0)</f>
        <v>0</v>
      </c>
      <c r="BJ158" s="15" t="s">
        <v>84</v>
      </c>
      <c r="BK158" s="134">
        <f>ROUND(I158*H158,2)</f>
        <v>0</v>
      </c>
      <c r="BL158" s="15" t="s">
        <v>195</v>
      </c>
      <c r="BM158" s="133" t="s">
        <v>233</v>
      </c>
    </row>
    <row r="159" spans="2:65" s="1" customFormat="1" ht="24.2" customHeight="1">
      <c r="B159" s="122"/>
      <c r="C159" s="123">
        <v>29</v>
      </c>
      <c r="D159" s="123" t="s">
        <v>126</v>
      </c>
      <c r="E159" s="124" t="s">
        <v>234</v>
      </c>
      <c r="F159" s="125" t="s">
        <v>852</v>
      </c>
      <c r="G159" s="126" t="s">
        <v>129</v>
      </c>
      <c r="H159" s="127">
        <v>30</v>
      </c>
      <c r="I159" s="128">
        <v>0</v>
      </c>
      <c r="J159" s="128">
        <f>ROUND(I159*H159,2)</f>
        <v>0</v>
      </c>
      <c r="K159" s="125" t="s">
        <v>130</v>
      </c>
      <c r="L159" s="28"/>
      <c r="M159" s="129" t="s">
        <v>3</v>
      </c>
      <c r="N159" s="130" t="s">
        <v>48</v>
      </c>
      <c r="O159" s="131">
        <v>8.4000000000000005E-2</v>
      </c>
      <c r="P159" s="131">
        <f>O159*H159</f>
        <v>2.52</v>
      </c>
      <c r="Q159" s="131">
        <v>0</v>
      </c>
      <c r="R159" s="131">
        <f>Q159*H159</f>
        <v>0</v>
      </c>
      <c r="S159" s="131">
        <v>0</v>
      </c>
      <c r="T159" s="132">
        <f>S159*H159</f>
        <v>0</v>
      </c>
      <c r="AR159" s="133" t="s">
        <v>195</v>
      </c>
      <c r="AT159" s="133" t="s">
        <v>126</v>
      </c>
      <c r="AU159" s="133" t="s">
        <v>86</v>
      </c>
      <c r="AY159" s="15" t="s">
        <v>124</v>
      </c>
      <c r="BE159" s="134">
        <f>IF(N159="základní",J159,0)</f>
        <v>0</v>
      </c>
      <c r="BF159" s="134">
        <f>IF(N159="snížená",J159,0)</f>
        <v>0</v>
      </c>
      <c r="BG159" s="134">
        <f>IF(N159="zákl. přenesená",J159,0)</f>
        <v>0</v>
      </c>
      <c r="BH159" s="134">
        <f>IF(N159="sníž. přenesená",J159,0)</f>
        <v>0</v>
      </c>
      <c r="BI159" s="134">
        <f>IF(N159="nulová",J159,0)</f>
        <v>0</v>
      </c>
      <c r="BJ159" s="15" t="s">
        <v>84</v>
      </c>
      <c r="BK159" s="134">
        <f>ROUND(I159*H159,2)</f>
        <v>0</v>
      </c>
      <c r="BL159" s="15" t="s">
        <v>195</v>
      </c>
      <c r="BM159" s="133" t="s">
        <v>235</v>
      </c>
    </row>
    <row r="160" spans="2:65" s="1" customFormat="1" ht="24.2" customHeight="1">
      <c r="B160" s="122"/>
      <c r="C160" s="123">
        <v>30</v>
      </c>
      <c r="D160" s="123" t="s">
        <v>126</v>
      </c>
      <c r="E160" s="124" t="s">
        <v>236</v>
      </c>
      <c r="F160" s="125" t="s">
        <v>237</v>
      </c>
      <c r="G160" s="126" t="s">
        <v>166</v>
      </c>
      <c r="H160" s="127">
        <v>3.7</v>
      </c>
      <c r="I160" s="128">
        <v>0</v>
      </c>
      <c r="J160" s="128">
        <f>ROUND(I160*H160,2)</f>
        <v>0</v>
      </c>
      <c r="K160" s="125" t="s">
        <v>3</v>
      </c>
      <c r="L160" s="28"/>
      <c r="M160" s="129" t="s">
        <v>3</v>
      </c>
      <c r="N160" s="130" t="s">
        <v>48</v>
      </c>
      <c r="O160" s="131">
        <v>0</v>
      </c>
      <c r="P160" s="131">
        <f>O160*H160</f>
        <v>0</v>
      </c>
      <c r="Q160" s="131">
        <v>0</v>
      </c>
      <c r="R160" s="131">
        <f>Q160*H160</f>
        <v>0</v>
      </c>
      <c r="S160" s="131">
        <v>0</v>
      </c>
      <c r="T160" s="132">
        <f>S160*H160</f>
        <v>0</v>
      </c>
      <c r="AR160" s="133" t="s">
        <v>195</v>
      </c>
      <c r="AT160" s="133" t="s">
        <v>126</v>
      </c>
      <c r="AU160" s="133" t="s">
        <v>86</v>
      </c>
      <c r="AY160" s="15" t="s">
        <v>124</v>
      </c>
      <c r="BE160" s="134">
        <f>IF(N160="základní",J160,0)</f>
        <v>0</v>
      </c>
      <c r="BF160" s="134">
        <f>IF(N160="snížená",J160,0)</f>
        <v>0</v>
      </c>
      <c r="BG160" s="134">
        <f>IF(N160="zákl. přenesená",J160,0)</f>
        <v>0</v>
      </c>
      <c r="BH160" s="134">
        <f>IF(N160="sníž. přenesená",J160,0)</f>
        <v>0</v>
      </c>
      <c r="BI160" s="134">
        <f>IF(N160="nulová",J160,0)</f>
        <v>0</v>
      </c>
      <c r="BJ160" s="15" t="s">
        <v>84</v>
      </c>
      <c r="BK160" s="134">
        <f>ROUND(I160*H160,2)</f>
        <v>0</v>
      </c>
      <c r="BL160" s="15" t="s">
        <v>195</v>
      </c>
      <c r="BM160" s="133" t="s">
        <v>238</v>
      </c>
    </row>
    <row r="161" spans="2:65" s="1" customFormat="1" ht="39">
      <c r="B161" s="28"/>
      <c r="D161" s="138" t="s">
        <v>135</v>
      </c>
      <c r="F161" s="139" t="s">
        <v>239</v>
      </c>
      <c r="L161" s="28"/>
      <c r="M161" s="137"/>
      <c r="T161" s="48"/>
      <c r="AT161" s="15" t="s">
        <v>135</v>
      </c>
      <c r="AU161" s="15" t="s">
        <v>86</v>
      </c>
    </row>
    <row r="162" spans="2:65" s="1" customFormat="1" ht="16.5" customHeight="1">
      <c r="B162" s="122"/>
      <c r="C162" s="123">
        <v>31</v>
      </c>
      <c r="D162" s="123" t="s">
        <v>126</v>
      </c>
      <c r="E162" s="124" t="s">
        <v>878</v>
      </c>
      <c r="F162" s="125" t="s">
        <v>877</v>
      </c>
      <c r="G162" s="126" t="s">
        <v>129</v>
      </c>
      <c r="H162" s="127">
        <v>22</v>
      </c>
      <c r="I162" s="128">
        <v>0</v>
      </c>
      <c r="J162" s="128">
        <f>ROUND(I162*H162,2)</f>
        <v>0</v>
      </c>
      <c r="K162" s="125" t="s">
        <v>130</v>
      </c>
      <c r="L162" s="28"/>
      <c r="M162" s="129" t="s">
        <v>3</v>
      </c>
      <c r="N162" s="130" t="s">
        <v>48</v>
      </c>
      <c r="O162" s="131">
        <v>0.53300000000000003</v>
      </c>
      <c r="P162" s="131">
        <f>O162*H162</f>
        <v>11.726000000000001</v>
      </c>
      <c r="Q162" s="131">
        <v>0</v>
      </c>
      <c r="R162" s="131">
        <f>Q162*H162</f>
        <v>0</v>
      </c>
      <c r="S162" s="131">
        <v>0</v>
      </c>
      <c r="T162" s="132">
        <f>S162*H162</f>
        <v>0</v>
      </c>
      <c r="AR162" s="133" t="s">
        <v>195</v>
      </c>
      <c r="AT162" s="133" t="s">
        <v>126</v>
      </c>
      <c r="AU162" s="133" t="s">
        <v>86</v>
      </c>
      <c r="AY162" s="15" t="s">
        <v>124</v>
      </c>
      <c r="BE162" s="134">
        <f>IF(N162="základní",J162,0)</f>
        <v>0</v>
      </c>
      <c r="BF162" s="134">
        <f>IF(N162="snížená",J162,0)</f>
        <v>0</v>
      </c>
      <c r="BG162" s="134">
        <f>IF(N162="zákl. přenesená",J162,0)</f>
        <v>0</v>
      </c>
      <c r="BH162" s="134">
        <f>IF(N162="sníž. přenesená",J162,0)</f>
        <v>0</v>
      </c>
      <c r="BI162" s="134">
        <f>IF(N162="nulová",J162,0)</f>
        <v>0</v>
      </c>
      <c r="BJ162" s="15" t="s">
        <v>84</v>
      </c>
      <c r="BK162" s="134">
        <f>ROUND(I162*H162,2)</f>
        <v>0</v>
      </c>
      <c r="BL162" s="15" t="s">
        <v>195</v>
      </c>
      <c r="BM162" s="133" t="s">
        <v>240</v>
      </c>
    </row>
    <row r="163" spans="2:65" s="1" customFormat="1" ht="39.6" customHeight="1">
      <c r="B163" s="122"/>
      <c r="C163" s="123">
        <v>32</v>
      </c>
      <c r="D163" s="248" t="s">
        <v>191</v>
      </c>
      <c r="E163" s="307" t="s">
        <v>886</v>
      </c>
      <c r="F163" s="245" t="s">
        <v>887</v>
      </c>
      <c r="G163" s="246" t="s">
        <v>129</v>
      </c>
      <c r="H163" s="244">
        <v>17</v>
      </c>
      <c r="I163" s="247">
        <v>0</v>
      </c>
      <c r="J163" s="247">
        <f>ROUND(I163*H163,2)</f>
        <v>0</v>
      </c>
      <c r="K163" s="125"/>
      <c r="L163" s="28"/>
      <c r="M163" s="129"/>
      <c r="N163" s="130"/>
      <c r="O163" s="131"/>
      <c r="P163" s="131"/>
      <c r="Q163" s="131"/>
      <c r="R163" s="131"/>
      <c r="S163" s="131"/>
      <c r="T163" s="132"/>
      <c r="AR163" s="133"/>
      <c r="AT163" s="133"/>
      <c r="AU163" s="133"/>
      <c r="AY163" s="15"/>
      <c r="BE163" s="134"/>
      <c r="BF163" s="134"/>
      <c r="BG163" s="134"/>
      <c r="BH163" s="134"/>
      <c r="BI163" s="134"/>
      <c r="BJ163" s="15"/>
      <c r="BK163" s="134">
        <f>ROUND(I163*H163,2)</f>
        <v>0</v>
      </c>
      <c r="BL163" s="15"/>
      <c r="BM163" s="133"/>
    </row>
    <row r="164" spans="2:65" s="1" customFormat="1" ht="34.5" customHeight="1">
      <c r="B164" s="122"/>
      <c r="C164" s="123">
        <v>33</v>
      </c>
      <c r="D164" s="248" t="s">
        <v>191</v>
      </c>
      <c r="E164" s="249" t="s">
        <v>855</v>
      </c>
      <c r="F164" s="245" t="s">
        <v>853</v>
      </c>
      <c r="G164" s="246" t="s">
        <v>129</v>
      </c>
      <c r="H164" s="244">
        <v>5</v>
      </c>
      <c r="I164" s="247">
        <v>0</v>
      </c>
      <c r="J164" s="247">
        <f>ROUND(I164*H164,2)</f>
        <v>0</v>
      </c>
      <c r="K164" s="125" t="s">
        <v>130</v>
      </c>
      <c r="L164" s="28"/>
      <c r="M164" s="129" t="s">
        <v>3</v>
      </c>
      <c r="N164" s="130" t="s">
        <v>48</v>
      </c>
      <c r="O164" s="131">
        <v>1.3580000000000001</v>
      </c>
      <c r="P164" s="131">
        <f>O164*H164</f>
        <v>6.7900000000000009</v>
      </c>
      <c r="Q164" s="131">
        <v>0</v>
      </c>
      <c r="R164" s="131">
        <f>Q164*H164</f>
        <v>0</v>
      </c>
      <c r="S164" s="131">
        <v>0</v>
      </c>
      <c r="T164" s="132">
        <f>S164*H164</f>
        <v>0</v>
      </c>
      <c r="AR164" s="133" t="s">
        <v>195</v>
      </c>
      <c r="AT164" s="133" t="s">
        <v>126</v>
      </c>
      <c r="AU164" s="133" t="s">
        <v>86</v>
      </c>
      <c r="AY164" s="15" t="s">
        <v>124</v>
      </c>
      <c r="BE164" s="134">
        <f>IF(N164="základní",J164,0)</f>
        <v>0</v>
      </c>
      <c r="BF164" s="134">
        <f>IF(N164="snížená",J164,0)</f>
        <v>0</v>
      </c>
      <c r="BG164" s="134">
        <f>IF(N164="zákl. přenesená",J164,0)</f>
        <v>0</v>
      </c>
      <c r="BH164" s="134">
        <f>IF(N164="sníž. přenesená",J164,0)</f>
        <v>0</v>
      </c>
      <c r="BI164" s="134">
        <f>IF(N164="nulová",J164,0)</f>
        <v>0</v>
      </c>
      <c r="BJ164" s="15" t="s">
        <v>84</v>
      </c>
      <c r="BK164" s="134">
        <f>ROUND(I164*H164,2)</f>
        <v>0</v>
      </c>
      <c r="BL164" s="15" t="s">
        <v>195</v>
      </c>
      <c r="BM164" s="133" t="s">
        <v>241</v>
      </c>
    </row>
    <row r="165" spans="2:65" s="1" customFormat="1" ht="135" customHeight="1">
      <c r="B165" s="28"/>
      <c r="D165" s="138" t="s">
        <v>135</v>
      </c>
      <c r="F165" s="139" t="s">
        <v>854</v>
      </c>
      <c r="L165" s="28"/>
      <c r="M165" s="137"/>
      <c r="T165" s="48"/>
      <c r="AT165" s="15" t="s">
        <v>135</v>
      </c>
      <c r="AU165" s="15" t="s">
        <v>86</v>
      </c>
    </row>
    <row r="166" spans="2:65" s="1" customFormat="1" ht="16.5" customHeight="1">
      <c r="B166" s="122"/>
      <c r="C166" s="123">
        <v>34</v>
      </c>
      <c r="D166" s="123" t="s">
        <v>126</v>
      </c>
      <c r="E166" s="124" t="s">
        <v>242</v>
      </c>
      <c r="F166" s="125" t="s">
        <v>243</v>
      </c>
      <c r="G166" s="126" t="s">
        <v>129</v>
      </c>
      <c r="H166" s="127">
        <v>30</v>
      </c>
      <c r="I166" s="128">
        <v>0</v>
      </c>
      <c r="J166" s="128">
        <f>ROUND(I166*H166,2)</f>
        <v>0</v>
      </c>
      <c r="K166" s="125" t="s">
        <v>130</v>
      </c>
      <c r="L166" s="28"/>
      <c r="M166" s="129" t="s">
        <v>3</v>
      </c>
      <c r="N166" s="130" t="s">
        <v>48</v>
      </c>
      <c r="O166" s="131">
        <v>2.3530000000000002</v>
      </c>
      <c r="P166" s="131">
        <f>O166*H166</f>
        <v>70.59</v>
      </c>
      <c r="Q166" s="131">
        <v>0</v>
      </c>
      <c r="R166" s="131">
        <f>Q166*H166</f>
        <v>0</v>
      </c>
      <c r="S166" s="131">
        <v>0</v>
      </c>
      <c r="T166" s="132">
        <f>S166*H166</f>
        <v>0</v>
      </c>
      <c r="AR166" s="133" t="s">
        <v>195</v>
      </c>
      <c r="AT166" s="133" t="s">
        <v>126</v>
      </c>
      <c r="AU166" s="133" t="s">
        <v>86</v>
      </c>
      <c r="AY166" s="15" t="s">
        <v>124</v>
      </c>
      <c r="BE166" s="134">
        <f>IF(N166="základní",J166,0)</f>
        <v>0</v>
      </c>
      <c r="BF166" s="134">
        <f>IF(N166="snížená",J166,0)</f>
        <v>0</v>
      </c>
      <c r="BG166" s="134">
        <f>IF(N166="zákl. přenesená",J166,0)</f>
        <v>0</v>
      </c>
      <c r="BH166" s="134">
        <f>IF(N166="sníž. přenesená",J166,0)</f>
        <v>0</v>
      </c>
      <c r="BI166" s="134">
        <f>IF(N166="nulová",J166,0)</f>
        <v>0</v>
      </c>
      <c r="BJ166" s="15" t="s">
        <v>84</v>
      </c>
      <c r="BK166" s="134">
        <f>ROUND(I166*H166,2)</f>
        <v>0</v>
      </c>
      <c r="BL166" s="15" t="s">
        <v>195</v>
      </c>
      <c r="BM166" s="133" t="s">
        <v>244</v>
      </c>
    </row>
    <row r="167" spans="2:65" s="1" customFormat="1">
      <c r="B167" s="28"/>
      <c r="D167" s="135" t="s">
        <v>133</v>
      </c>
      <c r="F167" s="136" t="s">
        <v>245</v>
      </c>
      <c r="L167" s="28"/>
      <c r="M167" s="137"/>
      <c r="T167" s="48"/>
      <c r="AT167" s="15" t="s">
        <v>133</v>
      </c>
      <c r="AU167" s="15" t="s">
        <v>86</v>
      </c>
    </row>
    <row r="168" spans="2:65" s="1" customFormat="1" ht="29.25">
      <c r="B168" s="28"/>
      <c r="D168" s="138" t="s">
        <v>135</v>
      </c>
      <c r="F168" s="139" t="s">
        <v>246</v>
      </c>
      <c r="L168" s="28"/>
      <c r="M168" s="137"/>
      <c r="T168" s="48"/>
      <c r="AT168" s="15" t="s">
        <v>135</v>
      </c>
      <c r="AU168" s="15" t="s">
        <v>86</v>
      </c>
    </row>
    <row r="169" spans="2:65" s="1" customFormat="1" ht="37.9" customHeight="1">
      <c r="B169" s="122"/>
      <c r="C169" s="146">
        <v>35</v>
      </c>
      <c r="D169" s="146" t="s">
        <v>191</v>
      </c>
      <c r="E169" s="147" t="s">
        <v>247</v>
      </c>
      <c r="F169" s="148" t="s">
        <v>248</v>
      </c>
      <c r="G169" s="149" t="s">
        <v>129</v>
      </c>
      <c r="H169" s="150">
        <v>30</v>
      </c>
      <c r="I169" s="151">
        <v>0</v>
      </c>
      <c r="J169" s="151">
        <f>ROUND(I169*H169,2)</f>
        <v>0</v>
      </c>
      <c r="K169" s="148" t="s">
        <v>3</v>
      </c>
      <c r="L169" s="152"/>
      <c r="M169" s="153" t="s">
        <v>3</v>
      </c>
      <c r="N169" s="154" t="s">
        <v>48</v>
      </c>
      <c r="O169" s="131">
        <v>0</v>
      </c>
      <c r="P169" s="131">
        <f>O169*H169</f>
        <v>0</v>
      </c>
      <c r="Q169" s="131">
        <v>0</v>
      </c>
      <c r="R169" s="131">
        <f>Q169*H169</f>
        <v>0</v>
      </c>
      <c r="S169" s="131">
        <v>0</v>
      </c>
      <c r="T169" s="132">
        <f>S169*H169</f>
        <v>0</v>
      </c>
      <c r="AR169" s="133" t="s">
        <v>192</v>
      </c>
      <c r="AT169" s="133" t="s">
        <v>191</v>
      </c>
      <c r="AU169" s="133" t="s">
        <v>86</v>
      </c>
      <c r="AY169" s="15" t="s">
        <v>124</v>
      </c>
      <c r="BE169" s="134">
        <f>IF(N169="základní",J169,0)</f>
        <v>0</v>
      </c>
      <c r="BF169" s="134">
        <f>IF(N169="snížená",J169,0)</f>
        <v>0</v>
      </c>
      <c r="BG169" s="134">
        <f>IF(N169="zákl. přenesená",J169,0)</f>
        <v>0</v>
      </c>
      <c r="BH169" s="134">
        <f>IF(N169="sníž. přenesená",J169,0)</f>
        <v>0</v>
      </c>
      <c r="BI169" s="134">
        <f>IF(N169="nulová",J169,0)</f>
        <v>0</v>
      </c>
      <c r="BJ169" s="15" t="s">
        <v>84</v>
      </c>
      <c r="BK169" s="134">
        <f>ROUND(I169*H169,2)</f>
        <v>0</v>
      </c>
      <c r="BL169" s="15" t="s">
        <v>192</v>
      </c>
      <c r="BM169" s="133" t="s">
        <v>249</v>
      </c>
    </row>
    <row r="170" spans="2:65" s="1" customFormat="1" ht="68.25">
      <c r="B170" s="28"/>
      <c r="D170" s="138" t="s">
        <v>135</v>
      </c>
      <c r="F170" s="139" t="s">
        <v>250</v>
      </c>
      <c r="L170" s="28"/>
      <c r="M170" s="137"/>
      <c r="T170" s="48"/>
      <c r="AT170" s="15" t="s">
        <v>135</v>
      </c>
      <c r="AU170" s="15" t="s">
        <v>86</v>
      </c>
    </row>
    <row r="171" spans="2:65" s="1" customFormat="1" ht="16.5" customHeight="1">
      <c r="B171" s="122"/>
      <c r="C171" s="123">
        <v>36</v>
      </c>
      <c r="D171" s="123" t="s">
        <v>126</v>
      </c>
      <c r="E171" s="124" t="s">
        <v>251</v>
      </c>
      <c r="F171" s="125" t="s">
        <v>857</v>
      </c>
      <c r="G171" s="126" t="s">
        <v>129</v>
      </c>
      <c r="H171" s="127">
        <v>4</v>
      </c>
      <c r="I171" s="128">
        <v>0</v>
      </c>
      <c r="J171" s="128">
        <f>ROUND(I171*H171,2)</f>
        <v>0</v>
      </c>
      <c r="K171" s="125" t="s">
        <v>130</v>
      </c>
      <c r="L171" s="28"/>
      <c r="M171" s="129" t="s">
        <v>3</v>
      </c>
      <c r="N171" s="130" t="s">
        <v>48</v>
      </c>
      <c r="O171" s="131">
        <v>3.3220000000000001</v>
      </c>
      <c r="P171" s="131">
        <f>O171*H171</f>
        <v>13.288</v>
      </c>
      <c r="Q171" s="131">
        <v>0</v>
      </c>
      <c r="R171" s="131">
        <f>Q171*H171</f>
        <v>0</v>
      </c>
      <c r="S171" s="131">
        <v>0</v>
      </c>
      <c r="T171" s="132">
        <f>S171*H171</f>
        <v>0</v>
      </c>
      <c r="AR171" s="133" t="s">
        <v>195</v>
      </c>
      <c r="AT171" s="133" t="s">
        <v>126</v>
      </c>
      <c r="AU171" s="133" t="s">
        <v>86</v>
      </c>
      <c r="AY171" s="15" t="s">
        <v>124</v>
      </c>
      <c r="BE171" s="134">
        <f>IF(N171="základní",J171,0)</f>
        <v>0</v>
      </c>
      <c r="BF171" s="134">
        <f>IF(N171="snížená",J171,0)</f>
        <v>0</v>
      </c>
      <c r="BG171" s="134">
        <f>IF(N171="zákl. přenesená",J171,0)</f>
        <v>0</v>
      </c>
      <c r="BH171" s="134">
        <f>IF(N171="sníž. přenesená",J171,0)</f>
        <v>0</v>
      </c>
      <c r="BI171" s="134">
        <f>IF(N171="nulová",J171,0)</f>
        <v>0</v>
      </c>
      <c r="BJ171" s="15" t="s">
        <v>84</v>
      </c>
      <c r="BK171" s="134">
        <f>ROUND(I171*H171,2)</f>
        <v>0</v>
      </c>
      <c r="BL171" s="15" t="s">
        <v>195</v>
      </c>
      <c r="BM171" s="133" t="s">
        <v>252</v>
      </c>
    </row>
    <row r="172" spans="2:65" s="1" customFormat="1">
      <c r="B172" s="28"/>
      <c r="D172" s="135" t="s">
        <v>133</v>
      </c>
      <c r="F172" s="136" t="s">
        <v>253</v>
      </c>
      <c r="L172" s="28"/>
      <c r="M172" s="137"/>
      <c r="T172" s="48"/>
      <c r="AT172" s="15" t="s">
        <v>133</v>
      </c>
      <c r="AU172" s="15" t="s">
        <v>86</v>
      </c>
    </row>
    <row r="173" spans="2:65" s="1" customFormat="1" ht="29.25">
      <c r="B173" s="28"/>
      <c r="D173" s="138" t="s">
        <v>135</v>
      </c>
      <c r="F173" s="139" t="s">
        <v>858</v>
      </c>
      <c r="L173" s="28"/>
      <c r="M173" s="137"/>
      <c r="T173" s="48"/>
      <c r="AT173" s="15" t="s">
        <v>135</v>
      </c>
      <c r="AU173" s="15" t="s">
        <v>86</v>
      </c>
    </row>
    <row r="174" spans="2:65" s="1" customFormat="1" ht="37.9" customHeight="1">
      <c r="B174" s="122"/>
      <c r="C174" s="146">
        <v>37</v>
      </c>
      <c r="D174" s="146" t="s">
        <v>191</v>
      </c>
      <c r="E174" s="147" t="s">
        <v>254</v>
      </c>
      <c r="F174" s="148" t="s">
        <v>856</v>
      </c>
      <c r="G174" s="149" t="s">
        <v>129</v>
      </c>
      <c r="H174" s="150">
        <v>5</v>
      </c>
      <c r="I174" s="151">
        <v>0</v>
      </c>
      <c r="J174" s="151">
        <f>ROUND(I174*H174,2)</f>
        <v>0</v>
      </c>
      <c r="K174" s="148" t="s">
        <v>3</v>
      </c>
      <c r="L174" s="152"/>
      <c r="M174" s="153" t="s">
        <v>3</v>
      </c>
      <c r="N174" s="154" t="s">
        <v>48</v>
      </c>
      <c r="O174" s="131">
        <v>0</v>
      </c>
      <c r="P174" s="131">
        <f>O174*H174</f>
        <v>0</v>
      </c>
      <c r="Q174" s="131">
        <v>0</v>
      </c>
      <c r="R174" s="131">
        <f>Q174*H174</f>
        <v>0</v>
      </c>
      <c r="S174" s="131">
        <v>0</v>
      </c>
      <c r="T174" s="132">
        <f>S174*H174</f>
        <v>0</v>
      </c>
      <c r="AR174" s="133" t="s">
        <v>192</v>
      </c>
      <c r="AT174" s="133" t="s">
        <v>191</v>
      </c>
      <c r="AU174" s="133" t="s">
        <v>86</v>
      </c>
      <c r="AY174" s="15" t="s">
        <v>124</v>
      </c>
      <c r="BE174" s="134">
        <f>IF(N174="základní",J174,0)</f>
        <v>0</v>
      </c>
      <c r="BF174" s="134">
        <f>IF(N174="snížená",J174,0)</f>
        <v>0</v>
      </c>
      <c r="BG174" s="134">
        <f>IF(N174="zákl. přenesená",J174,0)</f>
        <v>0</v>
      </c>
      <c r="BH174" s="134">
        <f>IF(N174="sníž. přenesená",J174,0)</f>
        <v>0</v>
      </c>
      <c r="BI174" s="134">
        <f>IF(N174="nulová",J174,0)</f>
        <v>0</v>
      </c>
      <c r="BJ174" s="15" t="s">
        <v>84</v>
      </c>
      <c r="BK174" s="134">
        <f>ROUND(I174*H174,2)</f>
        <v>0</v>
      </c>
      <c r="BL174" s="15" t="s">
        <v>192</v>
      </c>
      <c r="BM174" s="133" t="s">
        <v>255</v>
      </c>
    </row>
    <row r="175" spans="2:65" s="1" customFormat="1" ht="68.25">
      <c r="B175" s="28"/>
      <c r="D175" s="138" t="s">
        <v>135</v>
      </c>
      <c r="F175" s="139" t="s">
        <v>859</v>
      </c>
      <c r="L175" s="28"/>
      <c r="M175" s="137"/>
      <c r="T175" s="48"/>
      <c r="AT175" s="15" t="s">
        <v>135</v>
      </c>
      <c r="AU175" s="15" t="s">
        <v>86</v>
      </c>
    </row>
    <row r="176" spans="2:65" s="1" customFormat="1" ht="16.5" customHeight="1">
      <c r="B176" s="122"/>
      <c r="C176" s="123">
        <v>38</v>
      </c>
      <c r="D176" s="123" t="s">
        <v>126</v>
      </c>
      <c r="E176" s="124" t="s">
        <v>256</v>
      </c>
      <c r="F176" s="125" t="s">
        <v>257</v>
      </c>
      <c r="G176" s="126" t="s">
        <v>129</v>
      </c>
      <c r="H176" s="127">
        <v>41</v>
      </c>
      <c r="I176" s="128">
        <v>0</v>
      </c>
      <c r="J176" s="128">
        <f>ROUND(I176*H176,2)</f>
        <v>0</v>
      </c>
      <c r="K176" s="125" t="s">
        <v>130</v>
      </c>
      <c r="L176" s="28"/>
      <c r="M176" s="129" t="s">
        <v>3</v>
      </c>
      <c r="N176" s="130" t="s">
        <v>48</v>
      </c>
      <c r="O176" s="131">
        <v>0.91800000000000004</v>
      </c>
      <c r="P176" s="131">
        <f>O176*H176</f>
        <v>37.637999999999998</v>
      </c>
      <c r="Q176" s="131">
        <v>0</v>
      </c>
      <c r="R176" s="131">
        <f>Q176*H176</f>
        <v>0</v>
      </c>
      <c r="S176" s="131">
        <v>0</v>
      </c>
      <c r="T176" s="132">
        <f>S176*H176</f>
        <v>0</v>
      </c>
      <c r="AR176" s="133" t="s">
        <v>195</v>
      </c>
      <c r="AT176" s="133" t="s">
        <v>126</v>
      </c>
      <c r="AU176" s="133" t="s">
        <v>86</v>
      </c>
      <c r="AY176" s="15" t="s">
        <v>124</v>
      </c>
      <c r="BE176" s="134">
        <f>IF(N176="základní",J176,0)</f>
        <v>0</v>
      </c>
      <c r="BF176" s="134">
        <f>IF(N176="snížená",J176,0)</f>
        <v>0</v>
      </c>
      <c r="BG176" s="134">
        <f>IF(N176="zákl. přenesená",J176,0)</f>
        <v>0</v>
      </c>
      <c r="BH176" s="134">
        <f>IF(N176="sníž. přenesená",J176,0)</f>
        <v>0</v>
      </c>
      <c r="BI176" s="134">
        <f>IF(N176="nulová",J176,0)</f>
        <v>0</v>
      </c>
      <c r="BJ176" s="15" t="s">
        <v>84</v>
      </c>
      <c r="BK176" s="134">
        <f>ROUND(I176*H176,2)</f>
        <v>0</v>
      </c>
      <c r="BL176" s="15" t="s">
        <v>195</v>
      </c>
      <c r="BM176" s="133" t="s">
        <v>258</v>
      </c>
    </row>
    <row r="177" spans="2:65" s="1" customFormat="1">
      <c r="B177" s="28"/>
      <c r="D177" s="135" t="s">
        <v>133</v>
      </c>
      <c r="F177" s="136" t="s">
        <v>259</v>
      </c>
      <c r="L177" s="28"/>
      <c r="M177" s="137"/>
      <c r="T177" s="48"/>
      <c r="AT177" s="15" t="s">
        <v>133</v>
      </c>
      <c r="AU177" s="15" t="s">
        <v>86</v>
      </c>
    </row>
    <row r="178" spans="2:65" s="1" customFormat="1" ht="29.25">
      <c r="B178" s="28"/>
      <c r="D178" s="138" t="s">
        <v>135</v>
      </c>
      <c r="F178" s="139" t="s">
        <v>260</v>
      </c>
      <c r="L178" s="28"/>
      <c r="M178" s="137"/>
      <c r="T178" s="48"/>
      <c r="AT178" s="15" t="s">
        <v>135</v>
      </c>
      <c r="AU178" s="15" t="s">
        <v>86</v>
      </c>
    </row>
    <row r="179" spans="2:65" s="12" customFormat="1">
      <c r="B179" s="140"/>
      <c r="D179" s="138" t="s">
        <v>138</v>
      </c>
      <c r="E179" s="141" t="s">
        <v>3</v>
      </c>
      <c r="F179" s="142" t="s">
        <v>871</v>
      </c>
      <c r="H179" s="143">
        <v>41</v>
      </c>
      <c r="L179" s="140"/>
      <c r="M179" s="144"/>
      <c r="T179" s="145"/>
      <c r="AT179" s="141" t="s">
        <v>138</v>
      </c>
      <c r="AU179" s="141" t="s">
        <v>86</v>
      </c>
      <c r="AV179" s="12" t="s">
        <v>86</v>
      </c>
      <c r="AW179" s="12" t="s">
        <v>39</v>
      </c>
      <c r="AX179" s="12" t="s">
        <v>84</v>
      </c>
      <c r="AY179" s="141" t="s">
        <v>124</v>
      </c>
    </row>
    <row r="180" spans="2:65" s="1" customFormat="1" ht="21.75" customHeight="1">
      <c r="B180" s="122"/>
      <c r="C180" s="146">
        <v>39</v>
      </c>
      <c r="D180" s="146" t="s">
        <v>191</v>
      </c>
      <c r="E180" s="147" t="s">
        <v>261</v>
      </c>
      <c r="F180" s="148" t="s">
        <v>860</v>
      </c>
      <c r="G180" s="149" t="s">
        <v>129</v>
      </c>
      <c r="H180" s="150">
        <v>11</v>
      </c>
      <c r="I180" s="151">
        <v>0</v>
      </c>
      <c r="J180" s="151">
        <f>ROUND(I180*H180,2)</f>
        <v>0</v>
      </c>
      <c r="K180" s="148" t="s">
        <v>3</v>
      </c>
      <c r="L180" s="152"/>
      <c r="M180" s="153" t="s">
        <v>3</v>
      </c>
      <c r="N180" s="154" t="s">
        <v>48</v>
      </c>
      <c r="O180" s="131">
        <v>0</v>
      </c>
      <c r="P180" s="131">
        <f>O180*H180</f>
        <v>0</v>
      </c>
      <c r="Q180" s="131">
        <v>0</v>
      </c>
      <c r="R180" s="131">
        <f>Q180*H180</f>
        <v>0</v>
      </c>
      <c r="S180" s="131">
        <v>0</v>
      </c>
      <c r="T180" s="132">
        <f>S180*H180</f>
        <v>0</v>
      </c>
      <c r="AR180" s="133" t="s">
        <v>192</v>
      </c>
      <c r="AT180" s="133" t="s">
        <v>191</v>
      </c>
      <c r="AU180" s="133" t="s">
        <v>86</v>
      </c>
      <c r="AY180" s="15" t="s">
        <v>124</v>
      </c>
      <c r="BE180" s="134">
        <f>IF(N180="základní",J180,0)</f>
        <v>0</v>
      </c>
      <c r="BF180" s="134">
        <f>IF(N180="snížená",J180,0)</f>
        <v>0</v>
      </c>
      <c r="BG180" s="134">
        <f>IF(N180="zákl. přenesená",J180,0)</f>
        <v>0</v>
      </c>
      <c r="BH180" s="134">
        <f>IF(N180="sníž. přenesená",J180,0)</f>
        <v>0</v>
      </c>
      <c r="BI180" s="134">
        <f>IF(N180="nulová",J180,0)</f>
        <v>0</v>
      </c>
      <c r="BJ180" s="15" t="s">
        <v>84</v>
      </c>
      <c r="BK180" s="134">
        <f>ROUND(I180*H180,2)</f>
        <v>0</v>
      </c>
      <c r="BL180" s="15" t="s">
        <v>192</v>
      </c>
      <c r="BM180" s="133" t="s">
        <v>262</v>
      </c>
    </row>
    <row r="181" spans="2:65" s="1" customFormat="1" ht="214.5">
      <c r="B181" s="28"/>
      <c r="D181" s="138" t="s">
        <v>135</v>
      </c>
      <c r="F181" s="139" t="s">
        <v>872</v>
      </c>
      <c r="L181" s="28"/>
      <c r="M181" s="137"/>
      <c r="T181" s="48"/>
      <c r="AT181" s="15" t="s">
        <v>135</v>
      </c>
      <c r="AU181" s="15" t="s">
        <v>86</v>
      </c>
    </row>
    <row r="182" spans="2:65" s="1" customFormat="1" ht="21.75" customHeight="1">
      <c r="B182" s="122"/>
      <c r="C182" s="146">
        <v>40</v>
      </c>
      <c r="D182" s="146" t="s">
        <v>191</v>
      </c>
      <c r="E182" s="147" t="s">
        <v>263</v>
      </c>
      <c r="F182" s="148" t="s">
        <v>264</v>
      </c>
      <c r="G182" s="149" t="s">
        <v>129</v>
      </c>
      <c r="H182" s="150">
        <v>30</v>
      </c>
      <c r="I182" s="151">
        <v>0</v>
      </c>
      <c r="J182" s="151">
        <f>ROUND(I182*H182,2)</f>
        <v>0</v>
      </c>
      <c r="K182" s="148" t="s">
        <v>3</v>
      </c>
      <c r="L182" s="152"/>
      <c r="M182" s="153" t="s">
        <v>3</v>
      </c>
      <c r="N182" s="154" t="s">
        <v>48</v>
      </c>
      <c r="O182" s="131">
        <v>0</v>
      </c>
      <c r="P182" s="131">
        <f>O182*H182</f>
        <v>0</v>
      </c>
      <c r="Q182" s="131">
        <v>0</v>
      </c>
      <c r="R182" s="131">
        <f>Q182*H182</f>
        <v>0</v>
      </c>
      <c r="S182" s="131">
        <v>0</v>
      </c>
      <c r="T182" s="132">
        <f>S182*H182</f>
        <v>0</v>
      </c>
      <c r="AR182" s="133" t="s">
        <v>192</v>
      </c>
      <c r="AT182" s="133" t="s">
        <v>191</v>
      </c>
      <c r="AU182" s="133" t="s">
        <v>86</v>
      </c>
      <c r="AY182" s="15" t="s">
        <v>124</v>
      </c>
      <c r="BE182" s="134">
        <f>IF(N182="základní",J182,0)</f>
        <v>0</v>
      </c>
      <c r="BF182" s="134">
        <f>IF(N182="snížená",J182,0)</f>
        <v>0</v>
      </c>
      <c r="BG182" s="134">
        <f>IF(N182="zákl. přenesená",J182,0)</f>
        <v>0</v>
      </c>
      <c r="BH182" s="134">
        <f>IF(N182="sníž. přenesená",J182,0)</f>
        <v>0</v>
      </c>
      <c r="BI182" s="134">
        <f>IF(N182="nulová",J182,0)</f>
        <v>0</v>
      </c>
      <c r="BJ182" s="15" t="s">
        <v>84</v>
      </c>
      <c r="BK182" s="134">
        <f>ROUND(I182*H182,2)</f>
        <v>0</v>
      </c>
      <c r="BL182" s="15" t="s">
        <v>192</v>
      </c>
      <c r="BM182" s="133" t="s">
        <v>265</v>
      </c>
    </row>
    <row r="183" spans="2:65" s="1" customFormat="1" ht="146.25">
      <c r="B183" s="28"/>
      <c r="D183" s="138" t="s">
        <v>135</v>
      </c>
      <c r="F183" s="139" t="s">
        <v>266</v>
      </c>
      <c r="L183" s="28"/>
      <c r="M183" s="137"/>
      <c r="T183" s="48"/>
      <c r="AT183" s="15" t="s">
        <v>135</v>
      </c>
      <c r="AU183" s="15" t="s">
        <v>86</v>
      </c>
    </row>
    <row r="184" spans="2:65" s="1" customFormat="1" ht="16.5" customHeight="1">
      <c r="B184" s="122"/>
      <c r="C184" s="123">
        <v>41</v>
      </c>
      <c r="D184" s="123" t="s">
        <v>126</v>
      </c>
      <c r="E184" s="124" t="s">
        <v>876</v>
      </c>
      <c r="F184" s="125" t="s">
        <v>861</v>
      </c>
      <c r="G184" s="126" t="s">
        <v>129</v>
      </c>
      <c r="H184" s="127">
        <v>35</v>
      </c>
      <c r="I184" s="128">
        <v>0</v>
      </c>
      <c r="J184" s="128">
        <f>ROUND(I184*H184,2)</f>
        <v>0</v>
      </c>
      <c r="K184" s="125" t="s">
        <v>130</v>
      </c>
      <c r="L184" s="28"/>
      <c r="M184" s="129" t="s">
        <v>3</v>
      </c>
      <c r="N184" s="130" t="s">
        <v>48</v>
      </c>
      <c r="O184" s="131">
        <v>1.6E-2</v>
      </c>
      <c r="P184" s="131">
        <f>O184*H184</f>
        <v>0.56000000000000005</v>
      </c>
      <c r="Q184" s="131">
        <v>0</v>
      </c>
      <c r="R184" s="131">
        <f>Q184*H184</f>
        <v>0</v>
      </c>
      <c r="S184" s="131">
        <v>0</v>
      </c>
      <c r="T184" s="132">
        <f>S184*H184</f>
        <v>0</v>
      </c>
      <c r="AR184" s="133" t="s">
        <v>195</v>
      </c>
      <c r="AT184" s="133" t="s">
        <v>126</v>
      </c>
      <c r="AU184" s="133" t="s">
        <v>86</v>
      </c>
      <c r="AY184" s="15" t="s">
        <v>124</v>
      </c>
      <c r="BE184" s="134">
        <f>IF(N184="základní",J184,0)</f>
        <v>0</v>
      </c>
      <c r="BF184" s="134">
        <f>IF(N184="snížená",J184,0)</f>
        <v>0</v>
      </c>
      <c r="BG184" s="134">
        <f>IF(N184="zákl. přenesená",J184,0)</f>
        <v>0</v>
      </c>
      <c r="BH184" s="134">
        <f>IF(N184="sníž. přenesená",J184,0)</f>
        <v>0</v>
      </c>
      <c r="BI184" s="134">
        <f>IF(N184="nulová",J184,0)</f>
        <v>0</v>
      </c>
      <c r="BJ184" s="15" t="s">
        <v>84</v>
      </c>
      <c r="BK184" s="134">
        <f>ROUND(I184*H184,2)</f>
        <v>0</v>
      </c>
      <c r="BL184" s="15" t="s">
        <v>195</v>
      </c>
      <c r="BM184" s="133" t="s">
        <v>267</v>
      </c>
    </row>
    <row r="185" spans="2:65" s="1" customFormat="1" ht="28.5" customHeight="1">
      <c r="B185" s="122"/>
      <c r="C185" s="146">
        <v>42</v>
      </c>
      <c r="D185" s="146" t="s">
        <v>191</v>
      </c>
      <c r="E185" s="147" t="s">
        <v>268</v>
      </c>
      <c r="F185" s="148" t="s">
        <v>862</v>
      </c>
      <c r="G185" s="149" t="s">
        <v>129</v>
      </c>
      <c r="H185" s="150">
        <v>35</v>
      </c>
      <c r="I185" s="151">
        <v>0</v>
      </c>
      <c r="J185" s="151">
        <f>ROUND(I185*H185,2)</f>
        <v>0</v>
      </c>
      <c r="K185" s="148" t="s">
        <v>3</v>
      </c>
      <c r="L185" s="152"/>
      <c r="M185" s="153" t="s">
        <v>3</v>
      </c>
      <c r="N185" s="154" t="s">
        <v>48</v>
      </c>
      <c r="O185" s="131">
        <v>0</v>
      </c>
      <c r="P185" s="131">
        <f>O185*H185</f>
        <v>0</v>
      </c>
      <c r="Q185" s="131">
        <v>0</v>
      </c>
      <c r="R185" s="131">
        <f>Q185*H185</f>
        <v>0</v>
      </c>
      <c r="S185" s="131">
        <v>0</v>
      </c>
      <c r="T185" s="132">
        <f>S185*H185</f>
        <v>0</v>
      </c>
      <c r="AR185" s="133" t="s">
        <v>192</v>
      </c>
      <c r="AT185" s="133" t="s">
        <v>191</v>
      </c>
      <c r="AU185" s="133" t="s">
        <v>86</v>
      </c>
      <c r="AY185" s="15" t="s">
        <v>124</v>
      </c>
      <c r="BE185" s="134">
        <f>IF(N185="základní",J185,0)</f>
        <v>0</v>
      </c>
      <c r="BF185" s="134">
        <f>IF(N185="snížená",J185,0)</f>
        <v>0</v>
      </c>
      <c r="BG185" s="134">
        <f>IF(N185="zákl. přenesená",J185,0)</f>
        <v>0</v>
      </c>
      <c r="BH185" s="134">
        <f>IF(N185="sníž. přenesená",J185,0)</f>
        <v>0</v>
      </c>
      <c r="BI185" s="134">
        <f>IF(N185="nulová",J185,0)</f>
        <v>0</v>
      </c>
      <c r="BJ185" s="15" t="s">
        <v>84</v>
      </c>
      <c r="BK185" s="134">
        <f>ROUND(I185*H185,2)</f>
        <v>0</v>
      </c>
      <c r="BL185" s="15" t="s">
        <v>192</v>
      </c>
      <c r="BM185" s="133" t="s">
        <v>269</v>
      </c>
    </row>
    <row r="186" spans="2:65" s="1" customFormat="1" ht="16.5" customHeight="1">
      <c r="B186" s="122"/>
      <c r="C186" s="146">
        <v>43</v>
      </c>
      <c r="D186" s="146" t="s">
        <v>191</v>
      </c>
      <c r="E186" s="147" t="s">
        <v>270</v>
      </c>
      <c r="F186" s="148" t="s">
        <v>863</v>
      </c>
      <c r="G186" s="149" t="s">
        <v>129</v>
      </c>
      <c r="H186" s="150">
        <v>35</v>
      </c>
      <c r="I186" s="151">
        <v>0</v>
      </c>
      <c r="J186" s="151">
        <f>ROUND(I186*H186,2)</f>
        <v>0</v>
      </c>
      <c r="K186" s="148" t="s">
        <v>3</v>
      </c>
      <c r="L186" s="152"/>
      <c r="M186" s="153" t="s">
        <v>3</v>
      </c>
      <c r="N186" s="154" t="s">
        <v>48</v>
      </c>
      <c r="O186" s="131">
        <v>0</v>
      </c>
      <c r="P186" s="131">
        <f>O186*H186</f>
        <v>0</v>
      </c>
      <c r="Q186" s="131">
        <v>0</v>
      </c>
      <c r="R186" s="131">
        <f>Q186*H186</f>
        <v>0</v>
      </c>
      <c r="S186" s="131">
        <v>0</v>
      </c>
      <c r="T186" s="132">
        <f>S186*H186</f>
        <v>0</v>
      </c>
      <c r="AR186" s="133" t="s">
        <v>192</v>
      </c>
      <c r="AT186" s="133" t="s">
        <v>191</v>
      </c>
      <c r="AU186" s="133" t="s">
        <v>86</v>
      </c>
      <c r="AY186" s="15" t="s">
        <v>124</v>
      </c>
      <c r="BE186" s="134">
        <f>IF(N186="základní",J186,0)</f>
        <v>0</v>
      </c>
      <c r="BF186" s="134">
        <f>IF(N186="snížená",J186,0)</f>
        <v>0</v>
      </c>
      <c r="BG186" s="134">
        <f>IF(N186="zákl. přenesená",J186,0)</f>
        <v>0</v>
      </c>
      <c r="BH186" s="134">
        <f>IF(N186="sníž. přenesená",J186,0)</f>
        <v>0</v>
      </c>
      <c r="BI186" s="134">
        <f>IF(N186="nulová",J186,0)</f>
        <v>0</v>
      </c>
      <c r="BJ186" s="15" t="s">
        <v>84</v>
      </c>
      <c r="BK186" s="134">
        <f>ROUND(I186*H186,2)</f>
        <v>0</v>
      </c>
      <c r="BL186" s="15" t="s">
        <v>192</v>
      </c>
      <c r="BM186" s="133" t="s">
        <v>271</v>
      </c>
    </row>
    <row r="187" spans="2:65" s="1" customFormat="1" ht="24.2" customHeight="1">
      <c r="B187" s="122"/>
      <c r="C187" s="123">
        <v>44</v>
      </c>
      <c r="D187" s="123" t="s">
        <v>126</v>
      </c>
      <c r="E187" s="124" t="s">
        <v>272</v>
      </c>
      <c r="F187" s="125" t="s">
        <v>273</v>
      </c>
      <c r="G187" s="126" t="s">
        <v>157</v>
      </c>
      <c r="H187" s="127">
        <v>512</v>
      </c>
      <c r="I187" s="128">
        <v>0</v>
      </c>
      <c r="J187" s="128">
        <f>ROUND(I187*H187,2)</f>
        <v>0</v>
      </c>
      <c r="K187" s="125" t="s">
        <v>130</v>
      </c>
      <c r="L187" s="28"/>
      <c r="M187" s="129" t="s">
        <v>3</v>
      </c>
      <c r="N187" s="130" t="s">
        <v>48</v>
      </c>
      <c r="O187" s="131">
        <v>4.5999999999999999E-2</v>
      </c>
      <c r="P187" s="131">
        <f>O187*H187</f>
        <v>23.552</v>
      </c>
      <c r="Q187" s="131">
        <v>0</v>
      </c>
      <c r="R187" s="131">
        <f>Q187*H187</f>
        <v>0</v>
      </c>
      <c r="S187" s="131">
        <v>0</v>
      </c>
      <c r="T187" s="132">
        <f>S187*H187</f>
        <v>0</v>
      </c>
      <c r="AR187" s="133" t="s">
        <v>195</v>
      </c>
      <c r="AT187" s="133" t="s">
        <v>126</v>
      </c>
      <c r="AU187" s="133" t="s">
        <v>86</v>
      </c>
      <c r="AY187" s="15" t="s">
        <v>124</v>
      </c>
      <c r="BE187" s="134">
        <f>IF(N187="základní",J187,0)</f>
        <v>0</v>
      </c>
      <c r="BF187" s="134">
        <f>IF(N187="snížená",J187,0)</f>
        <v>0</v>
      </c>
      <c r="BG187" s="134">
        <f>IF(N187="zákl. přenesená",J187,0)</f>
        <v>0</v>
      </c>
      <c r="BH187" s="134">
        <f>IF(N187="sníž. přenesená",J187,0)</f>
        <v>0</v>
      </c>
      <c r="BI187" s="134">
        <f>IF(N187="nulová",J187,0)</f>
        <v>0</v>
      </c>
      <c r="BJ187" s="15" t="s">
        <v>84</v>
      </c>
      <c r="BK187" s="134">
        <f>ROUND(I187*H187,2)</f>
        <v>0</v>
      </c>
      <c r="BL187" s="15" t="s">
        <v>195</v>
      </c>
      <c r="BM187" s="133" t="s">
        <v>274</v>
      </c>
    </row>
    <row r="188" spans="2:65" s="1" customFormat="1">
      <c r="B188" s="28"/>
      <c r="D188" s="135" t="s">
        <v>133</v>
      </c>
      <c r="F188" s="136" t="s">
        <v>275</v>
      </c>
      <c r="L188" s="28"/>
      <c r="M188" s="137"/>
      <c r="T188" s="48"/>
      <c r="AT188" s="15" t="s">
        <v>133</v>
      </c>
      <c r="AU188" s="15" t="s">
        <v>86</v>
      </c>
    </row>
    <row r="189" spans="2:65" s="1" customFormat="1" ht="29.25">
      <c r="B189" s="28"/>
      <c r="D189" s="138" t="s">
        <v>135</v>
      </c>
      <c r="F189" s="139" t="s">
        <v>276</v>
      </c>
      <c r="L189" s="28"/>
      <c r="M189" s="137"/>
      <c r="T189" s="48"/>
      <c r="AT189" s="15" t="s">
        <v>135</v>
      </c>
      <c r="AU189" s="15" t="s">
        <v>86</v>
      </c>
    </row>
    <row r="190" spans="2:65" s="1" customFormat="1" ht="16.5" customHeight="1">
      <c r="B190" s="122"/>
      <c r="C190" s="146">
        <v>45</v>
      </c>
      <c r="D190" s="146" t="s">
        <v>191</v>
      </c>
      <c r="E190" s="147" t="s">
        <v>277</v>
      </c>
      <c r="F190" s="148" t="s">
        <v>278</v>
      </c>
      <c r="G190" s="149" t="s">
        <v>157</v>
      </c>
      <c r="H190" s="150">
        <v>530</v>
      </c>
      <c r="I190" s="151">
        <v>0</v>
      </c>
      <c r="J190" s="151">
        <f>ROUND(I190*H190,2)</f>
        <v>0</v>
      </c>
      <c r="K190" s="148" t="s">
        <v>3</v>
      </c>
      <c r="L190" s="152"/>
      <c r="M190" s="153" t="s">
        <v>3</v>
      </c>
      <c r="N190" s="154" t="s">
        <v>48</v>
      </c>
      <c r="O190" s="131">
        <v>0</v>
      </c>
      <c r="P190" s="131">
        <f>O190*H190</f>
        <v>0</v>
      </c>
      <c r="Q190" s="131">
        <v>0</v>
      </c>
      <c r="R190" s="131">
        <f>Q190*H190</f>
        <v>0</v>
      </c>
      <c r="S190" s="131">
        <v>0</v>
      </c>
      <c r="T190" s="132">
        <f>S190*H190</f>
        <v>0</v>
      </c>
      <c r="AR190" s="133" t="s">
        <v>192</v>
      </c>
      <c r="AT190" s="133" t="s">
        <v>191</v>
      </c>
      <c r="AU190" s="133" t="s">
        <v>86</v>
      </c>
      <c r="AY190" s="15" t="s">
        <v>124</v>
      </c>
      <c r="BE190" s="134">
        <f>IF(N190="základní",J190,0)</f>
        <v>0</v>
      </c>
      <c r="BF190" s="134">
        <f>IF(N190="snížená",J190,0)</f>
        <v>0</v>
      </c>
      <c r="BG190" s="134">
        <f>IF(N190="zákl. přenesená",J190,0)</f>
        <v>0</v>
      </c>
      <c r="BH190" s="134">
        <f>IF(N190="sníž. přenesená",J190,0)</f>
        <v>0</v>
      </c>
      <c r="BI190" s="134">
        <f>IF(N190="nulová",J190,0)</f>
        <v>0</v>
      </c>
      <c r="BJ190" s="15" t="s">
        <v>84</v>
      </c>
      <c r="BK190" s="134">
        <f>ROUND(I190*H190,2)</f>
        <v>0</v>
      </c>
      <c r="BL190" s="15" t="s">
        <v>192</v>
      </c>
      <c r="BM190" s="133" t="s">
        <v>279</v>
      </c>
    </row>
    <row r="191" spans="2:65" s="1" customFormat="1" ht="29.25">
      <c r="B191" s="28"/>
      <c r="D191" s="138" t="s">
        <v>135</v>
      </c>
      <c r="F191" s="139" t="s">
        <v>280</v>
      </c>
      <c r="L191" s="28"/>
      <c r="M191" s="137"/>
      <c r="T191" s="48"/>
      <c r="AT191" s="15" t="s">
        <v>135</v>
      </c>
      <c r="AU191" s="15" t="s">
        <v>86</v>
      </c>
    </row>
    <row r="192" spans="2:65" s="1" customFormat="1" ht="24.2" customHeight="1">
      <c r="B192" s="122"/>
      <c r="C192" s="123">
        <v>46</v>
      </c>
      <c r="D192" s="123" t="s">
        <v>126</v>
      </c>
      <c r="E192" s="124" t="s">
        <v>281</v>
      </c>
      <c r="F192" s="125" t="s">
        <v>282</v>
      </c>
      <c r="G192" s="126" t="s">
        <v>157</v>
      </c>
      <c r="H192" s="127">
        <v>820</v>
      </c>
      <c r="I192" s="128">
        <v>0</v>
      </c>
      <c r="J192" s="128">
        <f>ROUND(I192*H192,2)</f>
        <v>0</v>
      </c>
      <c r="K192" s="125" t="s">
        <v>130</v>
      </c>
      <c r="L192" s="28"/>
      <c r="M192" s="129" t="s">
        <v>3</v>
      </c>
      <c r="N192" s="130" t="s">
        <v>48</v>
      </c>
      <c r="O192" s="131">
        <v>5.1999999999999998E-2</v>
      </c>
      <c r="P192" s="131">
        <f>O192*H192</f>
        <v>42.64</v>
      </c>
      <c r="Q192" s="131">
        <v>0</v>
      </c>
      <c r="R192" s="131">
        <f>Q192*H192</f>
        <v>0</v>
      </c>
      <c r="S192" s="131">
        <v>0</v>
      </c>
      <c r="T192" s="132">
        <f>S192*H192</f>
        <v>0</v>
      </c>
      <c r="AR192" s="133" t="s">
        <v>195</v>
      </c>
      <c r="AT192" s="133" t="s">
        <v>126</v>
      </c>
      <c r="AU192" s="133" t="s">
        <v>86</v>
      </c>
      <c r="AY192" s="15" t="s">
        <v>124</v>
      </c>
      <c r="BE192" s="134">
        <f>IF(N192="základní",J192,0)</f>
        <v>0</v>
      </c>
      <c r="BF192" s="134">
        <f>IF(N192="snížená",J192,0)</f>
        <v>0</v>
      </c>
      <c r="BG192" s="134">
        <f>IF(N192="zákl. přenesená",J192,0)</f>
        <v>0</v>
      </c>
      <c r="BH192" s="134">
        <f>IF(N192="sníž. přenesená",J192,0)</f>
        <v>0</v>
      </c>
      <c r="BI192" s="134">
        <f>IF(N192="nulová",J192,0)</f>
        <v>0</v>
      </c>
      <c r="BJ192" s="15" t="s">
        <v>84</v>
      </c>
      <c r="BK192" s="134">
        <f>ROUND(I192*H192,2)</f>
        <v>0</v>
      </c>
      <c r="BL192" s="15" t="s">
        <v>195</v>
      </c>
      <c r="BM192" s="133" t="s">
        <v>283</v>
      </c>
    </row>
    <row r="193" spans="2:65" s="1" customFormat="1">
      <c r="B193" s="28"/>
      <c r="D193" s="135" t="s">
        <v>133</v>
      </c>
      <c r="F193" s="136" t="s">
        <v>284</v>
      </c>
      <c r="L193" s="28"/>
      <c r="M193" s="137"/>
      <c r="T193" s="48"/>
      <c r="AT193" s="15" t="s">
        <v>133</v>
      </c>
      <c r="AU193" s="15" t="s">
        <v>86</v>
      </c>
    </row>
    <row r="194" spans="2:65" s="1" customFormat="1" ht="29.25">
      <c r="B194" s="28"/>
      <c r="D194" s="138" t="s">
        <v>135</v>
      </c>
      <c r="F194" s="139" t="s">
        <v>285</v>
      </c>
      <c r="L194" s="28"/>
      <c r="M194" s="137"/>
      <c r="T194" s="48"/>
      <c r="AT194" s="15" t="s">
        <v>135</v>
      </c>
      <c r="AU194" s="15" t="s">
        <v>86</v>
      </c>
    </row>
    <row r="195" spans="2:65" s="1" customFormat="1" ht="16.5" customHeight="1">
      <c r="B195" s="122"/>
      <c r="C195" s="146">
        <v>47</v>
      </c>
      <c r="D195" s="146" t="s">
        <v>191</v>
      </c>
      <c r="E195" s="147" t="s">
        <v>286</v>
      </c>
      <c r="F195" s="148" t="s">
        <v>287</v>
      </c>
      <c r="G195" s="149" t="s">
        <v>157</v>
      </c>
      <c r="H195" s="150">
        <v>840</v>
      </c>
      <c r="I195" s="151">
        <v>0</v>
      </c>
      <c r="J195" s="151">
        <f>ROUND(I195*H195,2)</f>
        <v>0</v>
      </c>
      <c r="K195" s="148" t="s">
        <v>3</v>
      </c>
      <c r="L195" s="152"/>
      <c r="M195" s="153" t="s">
        <v>3</v>
      </c>
      <c r="N195" s="154" t="s">
        <v>48</v>
      </c>
      <c r="O195" s="131">
        <v>0</v>
      </c>
      <c r="P195" s="131">
        <f>O195*H195</f>
        <v>0</v>
      </c>
      <c r="Q195" s="131">
        <v>0</v>
      </c>
      <c r="R195" s="131">
        <f>Q195*H195</f>
        <v>0</v>
      </c>
      <c r="S195" s="131">
        <v>0</v>
      </c>
      <c r="T195" s="132">
        <f>S195*H195</f>
        <v>0</v>
      </c>
      <c r="AR195" s="133" t="s">
        <v>192</v>
      </c>
      <c r="AT195" s="133" t="s">
        <v>191</v>
      </c>
      <c r="AU195" s="133" t="s">
        <v>86</v>
      </c>
      <c r="AY195" s="15" t="s">
        <v>124</v>
      </c>
      <c r="BE195" s="134">
        <f>IF(N195="základní",J195,0)</f>
        <v>0</v>
      </c>
      <c r="BF195" s="134">
        <f>IF(N195="snížená",J195,0)</f>
        <v>0</v>
      </c>
      <c r="BG195" s="134">
        <f>IF(N195="zákl. přenesená",J195,0)</f>
        <v>0</v>
      </c>
      <c r="BH195" s="134">
        <f>IF(N195="sníž. přenesená",J195,0)</f>
        <v>0</v>
      </c>
      <c r="BI195" s="134">
        <f>IF(N195="nulová",J195,0)</f>
        <v>0</v>
      </c>
      <c r="BJ195" s="15" t="s">
        <v>84</v>
      </c>
      <c r="BK195" s="134">
        <f>ROUND(I195*H195,2)</f>
        <v>0</v>
      </c>
      <c r="BL195" s="15" t="s">
        <v>192</v>
      </c>
      <c r="BM195" s="133" t="s">
        <v>288</v>
      </c>
    </row>
    <row r="196" spans="2:65" s="1" customFormat="1" ht="19.5">
      <c r="B196" s="28"/>
      <c r="D196" s="138" t="s">
        <v>135</v>
      </c>
      <c r="F196" s="139" t="s">
        <v>289</v>
      </c>
      <c r="L196" s="28"/>
      <c r="M196" s="137"/>
      <c r="T196" s="48"/>
      <c r="AT196" s="15" t="s">
        <v>135</v>
      </c>
      <c r="AU196" s="15" t="s">
        <v>86</v>
      </c>
    </row>
    <row r="197" spans="2:65" s="1" customFormat="1" ht="24.2" customHeight="1">
      <c r="B197" s="122"/>
      <c r="C197" s="123">
        <v>48</v>
      </c>
      <c r="D197" s="123" t="s">
        <v>126</v>
      </c>
      <c r="E197" s="124" t="s">
        <v>290</v>
      </c>
      <c r="F197" s="125" t="s">
        <v>291</v>
      </c>
      <c r="G197" s="126" t="s">
        <v>157</v>
      </c>
      <c r="H197" s="127">
        <v>1370</v>
      </c>
      <c r="I197" s="128">
        <v>0</v>
      </c>
      <c r="J197" s="128">
        <f>ROUND(I197*H197,2)</f>
        <v>0</v>
      </c>
      <c r="K197" s="125" t="s">
        <v>130</v>
      </c>
      <c r="L197" s="28"/>
      <c r="M197" s="129" t="s">
        <v>3</v>
      </c>
      <c r="N197" s="130" t="s">
        <v>48</v>
      </c>
      <c r="O197" s="131">
        <v>2.1999999999999999E-2</v>
      </c>
      <c r="P197" s="131">
        <f>O197*H197</f>
        <v>30.139999999999997</v>
      </c>
      <c r="Q197" s="131">
        <v>0</v>
      </c>
      <c r="R197" s="131">
        <f>Q197*H197</f>
        <v>0</v>
      </c>
      <c r="S197" s="131">
        <v>0</v>
      </c>
      <c r="T197" s="132">
        <f>S197*H197</f>
        <v>0</v>
      </c>
      <c r="AR197" s="133" t="s">
        <v>195</v>
      </c>
      <c r="AT197" s="133" t="s">
        <v>126</v>
      </c>
      <c r="AU197" s="133" t="s">
        <v>86</v>
      </c>
      <c r="AY197" s="15" t="s">
        <v>124</v>
      </c>
      <c r="BE197" s="134">
        <f>IF(N197="základní",J197,0)</f>
        <v>0</v>
      </c>
      <c r="BF197" s="134">
        <f>IF(N197="snížená",J197,0)</f>
        <v>0</v>
      </c>
      <c r="BG197" s="134">
        <f>IF(N197="zákl. přenesená",J197,0)</f>
        <v>0</v>
      </c>
      <c r="BH197" s="134">
        <f>IF(N197="sníž. přenesená",J197,0)</f>
        <v>0</v>
      </c>
      <c r="BI197" s="134">
        <f>IF(N197="nulová",J197,0)</f>
        <v>0</v>
      </c>
      <c r="BJ197" s="15" t="s">
        <v>84</v>
      </c>
      <c r="BK197" s="134">
        <f>ROUND(I197*H197,2)</f>
        <v>0</v>
      </c>
      <c r="BL197" s="15" t="s">
        <v>195</v>
      </c>
      <c r="BM197" s="133" t="s">
        <v>292</v>
      </c>
    </row>
    <row r="198" spans="2:65" s="1" customFormat="1">
      <c r="B198" s="28"/>
      <c r="D198" s="135" t="s">
        <v>133</v>
      </c>
      <c r="F198" s="136" t="s">
        <v>293</v>
      </c>
      <c r="L198" s="28"/>
      <c r="M198" s="137"/>
      <c r="T198" s="48"/>
      <c r="AT198" s="15" t="s">
        <v>133</v>
      </c>
      <c r="AU198" s="15" t="s">
        <v>86</v>
      </c>
    </row>
    <row r="199" spans="2:65" s="1" customFormat="1" ht="29.25">
      <c r="B199" s="28"/>
      <c r="D199" s="138" t="s">
        <v>135</v>
      </c>
      <c r="F199" s="139" t="s">
        <v>294</v>
      </c>
      <c r="L199" s="28"/>
      <c r="M199" s="137"/>
      <c r="T199" s="48"/>
      <c r="AT199" s="15" t="s">
        <v>135</v>
      </c>
      <c r="AU199" s="15" t="s">
        <v>86</v>
      </c>
    </row>
    <row r="200" spans="2:65" s="1" customFormat="1" ht="21.75" customHeight="1">
      <c r="B200" s="122"/>
      <c r="C200" s="123">
        <v>49</v>
      </c>
      <c r="D200" s="123" t="s">
        <v>126</v>
      </c>
      <c r="E200" s="124" t="s">
        <v>295</v>
      </c>
      <c r="F200" s="125" t="s">
        <v>296</v>
      </c>
      <c r="G200" s="126" t="s">
        <v>129</v>
      </c>
      <c r="H200" s="127">
        <v>320</v>
      </c>
      <c r="I200" s="128">
        <v>0</v>
      </c>
      <c r="J200" s="128">
        <f>ROUND(I200*H200,2)</f>
        <v>0</v>
      </c>
      <c r="K200" s="125" t="s">
        <v>130</v>
      </c>
      <c r="L200" s="28"/>
      <c r="M200" s="129" t="s">
        <v>3</v>
      </c>
      <c r="N200" s="130" t="s">
        <v>48</v>
      </c>
      <c r="O200" s="131">
        <v>5.0999999999999997E-2</v>
      </c>
      <c r="P200" s="131">
        <f>O200*H200</f>
        <v>16.32</v>
      </c>
      <c r="Q200" s="131">
        <v>0</v>
      </c>
      <c r="R200" s="131">
        <f>Q200*H200</f>
        <v>0</v>
      </c>
      <c r="S200" s="131">
        <v>0</v>
      </c>
      <c r="T200" s="132">
        <f>S200*H200</f>
        <v>0</v>
      </c>
      <c r="AR200" s="133" t="s">
        <v>195</v>
      </c>
      <c r="AT200" s="133" t="s">
        <v>126</v>
      </c>
      <c r="AU200" s="133" t="s">
        <v>86</v>
      </c>
      <c r="AY200" s="15" t="s">
        <v>124</v>
      </c>
      <c r="BE200" s="134">
        <f>IF(N200="základní",J200,0)</f>
        <v>0</v>
      </c>
      <c r="BF200" s="134">
        <f>IF(N200="snížená",J200,0)</f>
        <v>0</v>
      </c>
      <c r="BG200" s="134">
        <f>IF(N200="zákl. přenesená",J200,0)</f>
        <v>0</v>
      </c>
      <c r="BH200" s="134">
        <f>IF(N200="sníž. přenesená",J200,0)</f>
        <v>0</v>
      </c>
      <c r="BI200" s="134">
        <f>IF(N200="nulová",J200,0)</f>
        <v>0</v>
      </c>
      <c r="BJ200" s="15" t="s">
        <v>84</v>
      </c>
      <c r="BK200" s="134">
        <f>ROUND(I200*H200,2)</f>
        <v>0</v>
      </c>
      <c r="BL200" s="15" t="s">
        <v>195</v>
      </c>
      <c r="BM200" s="133" t="s">
        <v>297</v>
      </c>
    </row>
    <row r="201" spans="2:65" s="1" customFormat="1">
      <c r="B201" s="28"/>
      <c r="D201" s="135" t="s">
        <v>133</v>
      </c>
      <c r="F201" s="136" t="s">
        <v>298</v>
      </c>
      <c r="L201" s="28"/>
      <c r="M201" s="137"/>
      <c r="T201" s="48"/>
      <c r="AT201" s="15" t="s">
        <v>133</v>
      </c>
      <c r="AU201" s="15" t="s">
        <v>86</v>
      </c>
    </row>
    <row r="202" spans="2:65" s="1" customFormat="1" ht="19.5">
      <c r="B202" s="28"/>
      <c r="D202" s="138" t="s">
        <v>135</v>
      </c>
      <c r="F202" s="139" t="s">
        <v>299</v>
      </c>
      <c r="L202" s="28"/>
      <c r="M202" s="137"/>
      <c r="T202" s="48"/>
      <c r="AT202" s="15" t="s">
        <v>135</v>
      </c>
      <c r="AU202" s="15" t="s">
        <v>86</v>
      </c>
    </row>
    <row r="203" spans="2:65" s="1" customFormat="1" ht="24.2" customHeight="1">
      <c r="B203" s="122"/>
      <c r="C203" s="123">
        <v>50</v>
      </c>
      <c r="D203" s="123" t="s">
        <v>126</v>
      </c>
      <c r="E203" s="124" t="s">
        <v>300</v>
      </c>
      <c r="F203" s="125" t="s">
        <v>301</v>
      </c>
      <c r="G203" s="126" t="s">
        <v>129</v>
      </c>
      <c r="H203" s="127">
        <v>5</v>
      </c>
      <c r="I203" s="128">
        <v>0</v>
      </c>
      <c r="J203" s="128">
        <f>ROUND(I203*H203,2)</f>
        <v>0</v>
      </c>
      <c r="K203" s="125" t="s">
        <v>130</v>
      </c>
      <c r="L203" s="28"/>
      <c r="M203" s="129" t="s">
        <v>3</v>
      </c>
      <c r="N203" s="130" t="s">
        <v>48</v>
      </c>
      <c r="O203" s="131">
        <v>0.34799999999999998</v>
      </c>
      <c r="P203" s="131">
        <f>O203*H203</f>
        <v>1.7399999999999998</v>
      </c>
      <c r="Q203" s="131">
        <v>0</v>
      </c>
      <c r="R203" s="131">
        <f>Q203*H203</f>
        <v>0</v>
      </c>
      <c r="S203" s="131">
        <v>0</v>
      </c>
      <c r="T203" s="132">
        <f>S203*H203</f>
        <v>0</v>
      </c>
      <c r="AR203" s="133" t="s">
        <v>195</v>
      </c>
      <c r="AT203" s="133" t="s">
        <v>126</v>
      </c>
      <c r="AU203" s="133" t="s">
        <v>86</v>
      </c>
      <c r="AY203" s="15" t="s">
        <v>124</v>
      </c>
      <c r="BE203" s="134">
        <f>IF(N203="základní",J203,0)</f>
        <v>0</v>
      </c>
      <c r="BF203" s="134">
        <f>IF(N203="snížená",J203,0)</f>
        <v>0</v>
      </c>
      <c r="BG203" s="134">
        <f>IF(N203="zákl. přenesená",J203,0)</f>
        <v>0</v>
      </c>
      <c r="BH203" s="134">
        <f>IF(N203="sníž. přenesená",J203,0)</f>
        <v>0</v>
      </c>
      <c r="BI203" s="134">
        <f>IF(N203="nulová",J203,0)</f>
        <v>0</v>
      </c>
      <c r="BJ203" s="15" t="s">
        <v>84</v>
      </c>
      <c r="BK203" s="134">
        <f>ROUND(I203*H203,2)</f>
        <v>0</v>
      </c>
      <c r="BL203" s="15" t="s">
        <v>195</v>
      </c>
      <c r="BM203" s="133" t="s">
        <v>302</v>
      </c>
    </row>
    <row r="204" spans="2:65" s="1" customFormat="1">
      <c r="B204" s="28"/>
      <c r="D204" s="135" t="s">
        <v>133</v>
      </c>
      <c r="F204" s="136" t="s">
        <v>303</v>
      </c>
      <c r="L204" s="28"/>
      <c r="M204" s="137"/>
      <c r="T204" s="48"/>
      <c r="AT204" s="15" t="s">
        <v>133</v>
      </c>
      <c r="AU204" s="15" t="s">
        <v>86</v>
      </c>
    </row>
    <row r="205" spans="2:65" s="1" customFormat="1" ht="19.5">
      <c r="B205" s="28"/>
      <c r="D205" s="138" t="s">
        <v>135</v>
      </c>
      <c r="F205" s="139" t="s">
        <v>304</v>
      </c>
      <c r="L205" s="28"/>
      <c r="M205" s="137"/>
      <c r="T205" s="48"/>
      <c r="AT205" s="15" t="s">
        <v>135</v>
      </c>
      <c r="AU205" s="15" t="s">
        <v>86</v>
      </c>
    </row>
    <row r="206" spans="2:65" s="12" customFormat="1">
      <c r="B206" s="140"/>
      <c r="D206" s="138" t="s">
        <v>138</v>
      </c>
      <c r="E206" s="141" t="s">
        <v>3</v>
      </c>
      <c r="F206" s="142"/>
      <c r="H206" s="143"/>
      <c r="L206" s="140"/>
      <c r="M206" s="144"/>
      <c r="T206" s="145"/>
      <c r="AT206" s="141" t="s">
        <v>138</v>
      </c>
      <c r="AU206" s="141" t="s">
        <v>86</v>
      </c>
      <c r="AV206" s="12" t="s">
        <v>86</v>
      </c>
      <c r="AW206" s="12" t="s">
        <v>39</v>
      </c>
      <c r="AX206" s="12" t="s">
        <v>84</v>
      </c>
      <c r="AY206" s="141" t="s">
        <v>124</v>
      </c>
    </row>
    <row r="207" spans="2:65" s="1" customFormat="1" ht="16.5" customHeight="1">
      <c r="B207" s="122"/>
      <c r="C207" s="146">
        <v>51</v>
      </c>
      <c r="D207" s="146" t="s">
        <v>191</v>
      </c>
      <c r="E207" s="147" t="s">
        <v>305</v>
      </c>
      <c r="F207" s="148" t="s">
        <v>306</v>
      </c>
      <c r="G207" s="149" t="s">
        <v>129</v>
      </c>
      <c r="H207" s="150">
        <v>5</v>
      </c>
      <c r="I207" s="151">
        <v>0</v>
      </c>
      <c r="J207" s="151">
        <f>ROUND(I207*H207,2)</f>
        <v>0</v>
      </c>
      <c r="K207" s="148" t="s">
        <v>3</v>
      </c>
      <c r="L207" s="152"/>
      <c r="M207" s="153" t="s">
        <v>3</v>
      </c>
      <c r="N207" s="154" t="s">
        <v>48</v>
      </c>
      <c r="O207" s="131">
        <v>0</v>
      </c>
      <c r="P207" s="131">
        <f>O207*H207</f>
        <v>0</v>
      </c>
      <c r="Q207" s="131">
        <v>0</v>
      </c>
      <c r="R207" s="131">
        <f>Q207*H207</f>
        <v>0</v>
      </c>
      <c r="S207" s="131">
        <v>0</v>
      </c>
      <c r="T207" s="132">
        <f>S207*H207</f>
        <v>0</v>
      </c>
      <c r="AR207" s="133" t="s">
        <v>192</v>
      </c>
      <c r="AT207" s="133" t="s">
        <v>191</v>
      </c>
      <c r="AU207" s="133" t="s">
        <v>86</v>
      </c>
      <c r="AY207" s="15" t="s">
        <v>124</v>
      </c>
      <c r="BE207" s="134">
        <f>IF(N207="základní",J207,0)</f>
        <v>0</v>
      </c>
      <c r="BF207" s="134">
        <f>IF(N207="snížená",J207,0)</f>
        <v>0</v>
      </c>
      <c r="BG207" s="134">
        <f>IF(N207="zákl. přenesená",J207,0)</f>
        <v>0</v>
      </c>
      <c r="BH207" s="134">
        <f>IF(N207="sníž. přenesená",J207,0)</f>
        <v>0</v>
      </c>
      <c r="BI207" s="134">
        <f>IF(N207="nulová",J207,0)</f>
        <v>0</v>
      </c>
      <c r="BJ207" s="15" t="s">
        <v>84</v>
      </c>
      <c r="BK207" s="134">
        <f>ROUND(I207*H207,2)</f>
        <v>0</v>
      </c>
      <c r="BL207" s="15" t="s">
        <v>192</v>
      </c>
      <c r="BM207" s="133" t="s">
        <v>307</v>
      </c>
    </row>
    <row r="208" spans="2:65" s="1" customFormat="1" ht="19.5">
      <c r="B208" s="28"/>
      <c r="D208" s="138" t="s">
        <v>135</v>
      </c>
      <c r="F208" s="139" t="s">
        <v>289</v>
      </c>
      <c r="L208" s="28"/>
      <c r="M208" s="137"/>
      <c r="T208" s="48"/>
      <c r="AT208" s="15" t="s">
        <v>135</v>
      </c>
      <c r="AU208" s="15" t="s">
        <v>86</v>
      </c>
    </row>
    <row r="209" spans="2:65" s="1" customFormat="1" ht="24.2" customHeight="1">
      <c r="B209" s="122"/>
      <c r="C209" s="123">
        <v>52</v>
      </c>
      <c r="D209" s="123" t="s">
        <v>126</v>
      </c>
      <c r="E209" s="124" t="s">
        <v>308</v>
      </c>
      <c r="F209" s="125" t="s">
        <v>309</v>
      </c>
      <c r="G209" s="126" t="s">
        <v>157</v>
      </c>
      <c r="H209" s="127">
        <v>1880</v>
      </c>
      <c r="I209" s="128">
        <v>0</v>
      </c>
      <c r="J209" s="128">
        <f>ROUND(I209*H209,2)</f>
        <v>0</v>
      </c>
      <c r="K209" s="125" t="s">
        <v>130</v>
      </c>
      <c r="L209" s="28"/>
      <c r="M209" s="129" t="s">
        <v>3</v>
      </c>
      <c r="N209" s="130" t="s">
        <v>48</v>
      </c>
      <c r="O209" s="131">
        <v>5.8000000000000003E-2</v>
      </c>
      <c r="P209" s="131">
        <f>O209*H209</f>
        <v>109.04</v>
      </c>
      <c r="Q209" s="131">
        <v>0</v>
      </c>
      <c r="R209" s="131">
        <f>Q209*H209</f>
        <v>0</v>
      </c>
      <c r="S209" s="131">
        <v>0</v>
      </c>
      <c r="T209" s="132">
        <f>S209*H209</f>
        <v>0</v>
      </c>
      <c r="AR209" s="133" t="s">
        <v>195</v>
      </c>
      <c r="AT209" s="133" t="s">
        <v>126</v>
      </c>
      <c r="AU209" s="133" t="s">
        <v>86</v>
      </c>
      <c r="AY209" s="15" t="s">
        <v>124</v>
      </c>
      <c r="BE209" s="134">
        <f>IF(N209="základní",J209,0)</f>
        <v>0</v>
      </c>
      <c r="BF209" s="134">
        <f>IF(N209="snížená",J209,0)</f>
        <v>0</v>
      </c>
      <c r="BG209" s="134">
        <f>IF(N209="zákl. přenesená",J209,0)</f>
        <v>0</v>
      </c>
      <c r="BH209" s="134">
        <f>IF(N209="sníž. přenesená",J209,0)</f>
        <v>0</v>
      </c>
      <c r="BI209" s="134">
        <f>IF(N209="nulová",J209,0)</f>
        <v>0</v>
      </c>
      <c r="BJ209" s="15" t="s">
        <v>84</v>
      </c>
      <c r="BK209" s="134">
        <f>ROUND(I209*H209,2)</f>
        <v>0</v>
      </c>
      <c r="BL209" s="15" t="s">
        <v>195</v>
      </c>
      <c r="BM209" s="133" t="s">
        <v>310</v>
      </c>
    </row>
    <row r="210" spans="2:65" s="1" customFormat="1">
      <c r="B210" s="28"/>
      <c r="D210" s="135" t="s">
        <v>133</v>
      </c>
      <c r="F210" s="136" t="s">
        <v>311</v>
      </c>
      <c r="L210" s="28"/>
      <c r="M210" s="137"/>
      <c r="T210" s="48"/>
      <c r="AT210" s="15" t="s">
        <v>133</v>
      </c>
      <c r="AU210" s="15" t="s">
        <v>86</v>
      </c>
    </row>
    <row r="211" spans="2:65" s="1" customFormat="1" ht="29.25">
      <c r="B211" s="28"/>
      <c r="D211" s="138" t="s">
        <v>135</v>
      </c>
      <c r="F211" s="139" t="s">
        <v>312</v>
      </c>
      <c r="L211" s="28"/>
      <c r="M211" s="137"/>
      <c r="T211" s="48"/>
      <c r="AT211" s="15" t="s">
        <v>135</v>
      </c>
      <c r="AU211" s="15" t="s">
        <v>86</v>
      </c>
    </row>
    <row r="212" spans="2:65" s="1" customFormat="1" ht="16.5" customHeight="1">
      <c r="B212" s="122"/>
      <c r="C212" s="146">
        <v>53</v>
      </c>
      <c r="D212" s="146" t="s">
        <v>191</v>
      </c>
      <c r="E212" s="147" t="s">
        <v>313</v>
      </c>
      <c r="F212" s="148" t="s">
        <v>314</v>
      </c>
      <c r="G212" s="149" t="s">
        <v>157</v>
      </c>
      <c r="H212" s="150">
        <v>1880</v>
      </c>
      <c r="I212" s="151">
        <v>0</v>
      </c>
      <c r="J212" s="151">
        <f>ROUND(I212*H212,2)</f>
        <v>0</v>
      </c>
      <c r="K212" s="148" t="s">
        <v>3</v>
      </c>
      <c r="L212" s="152"/>
      <c r="M212" s="153" t="s">
        <v>3</v>
      </c>
      <c r="N212" s="154" t="s">
        <v>48</v>
      </c>
      <c r="O212" s="131">
        <v>0</v>
      </c>
      <c r="P212" s="131">
        <f>O212*H212</f>
        <v>0</v>
      </c>
      <c r="Q212" s="131">
        <v>0</v>
      </c>
      <c r="R212" s="131">
        <f>Q212*H212</f>
        <v>0</v>
      </c>
      <c r="S212" s="131">
        <v>0</v>
      </c>
      <c r="T212" s="132">
        <f>S212*H212</f>
        <v>0</v>
      </c>
      <c r="AR212" s="133" t="s">
        <v>192</v>
      </c>
      <c r="AT212" s="133" t="s">
        <v>191</v>
      </c>
      <c r="AU212" s="133" t="s">
        <v>86</v>
      </c>
      <c r="AY212" s="15" t="s">
        <v>124</v>
      </c>
      <c r="BE212" s="134">
        <f>IF(N212="základní",J212,0)</f>
        <v>0</v>
      </c>
      <c r="BF212" s="134">
        <f>IF(N212="snížená",J212,0)</f>
        <v>0</v>
      </c>
      <c r="BG212" s="134">
        <f>IF(N212="zákl. přenesená",J212,0)</f>
        <v>0</v>
      </c>
      <c r="BH212" s="134">
        <f>IF(N212="sníž. přenesená",J212,0)</f>
        <v>0</v>
      </c>
      <c r="BI212" s="134">
        <f>IF(N212="nulová",J212,0)</f>
        <v>0</v>
      </c>
      <c r="BJ212" s="15" t="s">
        <v>84</v>
      </c>
      <c r="BK212" s="134">
        <f>ROUND(I212*H212,2)</f>
        <v>0</v>
      </c>
      <c r="BL212" s="15" t="s">
        <v>192</v>
      </c>
      <c r="BM212" s="133" t="s">
        <v>315</v>
      </c>
    </row>
    <row r="213" spans="2:65" s="1" customFormat="1" ht="19.5">
      <c r="B213" s="28"/>
      <c r="D213" s="138" t="s">
        <v>135</v>
      </c>
      <c r="F213" s="139" t="s">
        <v>316</v>
      </c>
      <c r="L213" s="28"/>
      <c r="M213" s="137"/>
      <c r="T213" s="48"/>
      <c r="AT213" s="15" t="s">
        <v>135</v>
      </c>
      <c r="AU213" s="15" t="s">
        <v>86</v>
      </c>
    </row>
    <row r="214" spans="2:65" s="1" customFormat="1" ht="24.2" customHeight="1">
      <c r="B214" s="122"/>
      <c r="C214" s="123">
        <v>54</v>
      </c>
      <c r="D214" s="123" t="s">
        <v>126</v>
      </c>
      <c r="E214" s="124" t="s">
        <v>317</v>
      </c>
      <c r="F214" s="125" t="s">
        <v>318</v>
      </c>
      <c r="G214" s="126" t="s">
        <v>157</v>
      </c>
      <c r="H214" s="127">
        <v>1880</v>
      </c>
      <c r="I214" s="128">
        <v>0</v>
      </c>
      <c r="J214" s="128">
        <f>ROUND(I214*H214,2)</f>
        <v>0</v>
      </c>
      <c r="K214" s="125" t="s">
        <v>130</v>
      </c>
      <c r="L214" s="28"/>
      <c r="M214" s="129" t="s">
        <v>3</v>
      </c>
      <c r="N214" s="130" t="s">
        <v>48</v>
      </c>
      <c r="O214" s="131">
        <v>7.0000000000000007E-2</v>
      </c>
      <c r="P214" s="131">
        <f>O214*H214</f>
        <v>131.60000000000002</v>
      </c>
      <c r="Q214" s="131">
        <v>0</v>
      </c>
      <c r="R214" s="131">
        <f>Q214*H214</f>
        <v>0</v>
      </c>
      <c r="S214" s="131">
        <v>0</v>
      </c>
      <c r="T214" s="132">
        <f>S214*H214</f>
        <v>0</v>
      </c>
      <c r="AR214" s="133" t="s">
        <v>195</v>
      </c>
      <c r="AT214" s="133" t="s">
        <v>126</v>
      </c>
      <c r="AU214" s="133" t="s">
        <v>86</v>
      </c>
      <c r="AY214" s="15" t="s">
        <v>124</v>
      </c>
      <c r="BE214" s="134">
        <f>IF(N214="základní",J214,0)</f>
        <v>0</v>
      </c>
      <c r="BF214" s="134">
        <f>IF(N214="snížená",J214,0)</f>
        <v>0</v>
      </c>
      <c r="BG214" s="134">
        <f>IF(N214="zákl. přenesená",J214,0)</f>
        <v>0</v>
      </c>
      <c r="BH214" s="134">
        <f>IF(N214="sníž. přenesená",J214,0)</f>
        <v>0</v>
      </c>
      <c r="BI214" s="134">
        <f>IF(N214="nulová",J214,0)</f>
        <v>0</v>
      </c>
      <c r="BJ214" s="15" t="s">
        <v>84</v>
      </c>
      <c r="BK214" s="134">
        <f>ROUND(I214*H214,2)</f>
        <v>0</v>
      </c>
      <c r="BL214" s="15" t="s">
        <v>195</v>
      </c>
      <c r="BM214" s="133" t="s">
        <v>319</v>
      </c>
    </row>
    <row r="215" spans="2:65" s="1" customFormat="1">
      <c r="B215" s="28"/>
      <c r="D215" s="135" t="s">
        <v>133</v>
      </c>
      <c r="F215" s="136" t="s">
        <v>320</v>
      </c>
      <c r="L215" s="28"/>
      <c r="M215" s="137"/>
      <c r="T215" s="48"/>
      <c r="AT215" s="15" t="s">
        <v>133</v>
      </c>
      <c r="AU215" s="15" t="s">
        <v>86</v>
      </c>
    </row>
    <row r="216" spans="2:65" s="1" customFormat="1" ht="29.25">
      <c r="B216" s="28"/>
      <c r="D216" s="138" t="s">
        <v>135</v>
      </c>
      <c r="F216" s="139" t="s">
        <v>321</v>
      </c>
      <c r="L216" s="28"/>
      <c r="M216" s="137"/>
      <c r="T216" s="48"/>
      <c r="AT216" s="15" t="s">
        <v>135</v>
      </c>
      <c r="AU216" s="15" t="s">
        <v>86</v>
      </c>
    </row>
    <row r="217" spans="2:65" s="1" customFormat="1" ht="24.2" customHeight="1">
      <c r="B217" s="122"/>
      <c r="C217" s="123">
        <v>55</v>
      </c>
      <c r="D217" s="123" t="s">
        <v>126</v>
      </c>
      <c r="E217" s="124" t="s">
        <v>322</v>
      </c>
      <c r="F217" s="125" t="s">
        <v>323</v>
      </c>
      <c r="G217" s="126" t="s">
        <v>129</v>
      </c>
      <c r="H217" s="127">
        <v>74</v>
      </c>
      <c r="I217" s="128">
        <v>0</v>
      </c>
      <c r="J217" s="128">
        <f>ROUND(I217*H217,2)</f>
        <v>0</v>
      </c>
      <c r="K217" s="125" t="s">
        <v>130</v>
      </c>
      <c r="L217" s="28"/>
      <c r="M217" s="129" t="s">
        <v>3</v>
      </c>
      <c r="N217" s="130" t="s">
        <v>48</v>
      </c>
      <c r="O217" s="131">
        <v>0.38200000000000001</v>
      </c>
      <c r="P217" s="131">
        <f>O217*H217</f>
        <v>28.268000000000001</v>
      </c>
      <c r="Q217" s="131">
        <v>0</v>
      </c>
      <c r="R217" s="131">
        <f>Q217*H217</f>
        <v>0</v>
      </c>
      <c r="S217" s="131">
        <v>0</v>
      </c>
      <c r="T217" s="132">
        <f>S217*H217</f>
        <v>0</v>
      </c>
      <c r="AR217" s="133" t="s">
        <v>195</v>
      </c>
      <c r="AT217" s="133" t="s">
        <v>126</v>
      </c>
      <c r="AU217" s="133" t="s">
        <v>86</v>
      </c>
      <c r="AY217" s="15" t="s">
        <v>124</v>
      </c>
      <c r="BE217" s="134">
        <f>IF(N217="základní",J217,0)</f>
        <v>0</v>
      </c>
      <c r="BF217" s="134">
        <f>IF(N217="snížená",J217,0)</f>
        <v>0</v>
      </c>
      <c r="BG217" s="134">
        <f>IF(N217="zákl. přenesená",J217,0)</f>
        <v>0</v>
      </c>
      <c r="BH217" s="134">
        <f>IF(N217="sníž. přenesená",J217,0)</f>
        <v>0</v>
      </c>
      <c r="BI217" s="134">
        <f>IF(N217="nulová",J217,0)</f>
        <v>0</v>
      </c>
      <c r="BJ217" s="15" t="s">
        <v>84</v>
      </c>
      <c r="BK217" s="134">
        <f>ROUND(I217*H217,2)</f>
        <v>0</v>
      </c>
      <c r="BL217" s="15" t="s">
        <v>195</v>
      </c>
      <c r="BM217" s="133" t="s">
        <v>324</v>
      </c>
    </row>
    <row r="218" spans="2:65" s="1" customFormat="1">
      <c r="B218" s="28"/>
      <c r="D218" s="135" t="s">
        <v>133</v>
      </c>
      <c r="F218" s="136" t="s">
        <v>325</v>
      </c>
      <c r="L218" s="28"/>
      <c r="M218" s="137"/>
      <c r="T218" s="48"/>
      <c r="AT218" s="15" t="s">
        <v>133</v>
      </c>
      <c r="AU218" s="15" t="s">
        <v>86</v>
      </c>
    </row>
    <row r="219" spans="2:65" s="1" customFormat="1" ht="19.5">
      <c r="B219" s="28"/>
      <c r="D219" s="138" t="s">
        <v>135</v>
      </c>
      <c r="F219" s="139" t="s">
        <v>326</v>
      </c>
      <c r="L219" s="28"/>
      <c r="M219" s="137"/>
      <c r="T219" s="48"/>
      <c r="AT219" s="15" t="s">
        <v>135</v>
      </c>
      <c r="AU219" s="15" t="s">
        <v>86</v>
      </c>
    </row>
    <row r="220" spans="2:65" s="1" customFormat="1" ht="16.5" customHeight="1">
      <c r="B220" s="122"/>
      <c r="C220" s="146">
        <v>56</v>
      </c>
      <c r="D220" s="146" t="s">
        <v>191</v>
      </c>
      <c r="E220" s="147" t="s">
        <v>327</v>
      </c>
      <c r="F220" s="148" t="s">
        <v>328</v>
      </c>
      <c r="G220" s="149" t="s">
        <v>129</v>
      </c>
      <c r="H220" s="150">
        <v>74</v>
      </c>
      <c r="I220" s="151">
        <v>0</v>
      </c>
      <c r="J220" s="151">
        <f>ROUND(I220*H220,2)</f>
        <v>0</v>
      </c>
      <c r="K220" s="148" t="s">
        <v>3</v>
      </c>
      <c r="L220" s="152"/>
      <c r="M220" s="153" t="s">
        <v>3</v>
      </c>
      <c r="N220" s="154" t="s">
        <v>48</v>
      </c>
      <c r="O220" s="131">
        <v>0</v>
      </c>
      <c r="P220" s="131">
        <f>O220*H220</f>
        <v>0</v>
      </c>
      <c r="Q220" s="131">
        <v>0</v>
      </c>
      <c r="R220" s="131">
        <f>Q220*H220</f>
        <v>0</v>
      </c>
      <c r="S220" s="131">
        <v>0</v>
      </c>
      <c r="T220" s="132">
        <f>S220*H220</f>
        <v>0</v>
      </c>
      <c r="AR220" s="133" t="s">
        <v>192</v>
      </c>
      <c r="AT220" s="133" t="s">
        <v>191</v>
      </c>
      <c r="AU220" s="133" t="s">
        <v>86</v>
      </c>
      <c r="AY220" s="15" t="s">
        <v>124</v>
      </c>
      <c r="BE220" s="134">
        <f>IF(N220="základní",J220,0)</f>
        <v>0</v>
      </c>
      <c r="BF220" s="134">
        <f>IF(N220="snížená",J220,0)</f>
        <v>0</v>
      </c>
      <c r="BG220" s="134">
        <f>IF(N220="zákl. přenesená",J220,0)</f>
        <v>0</v>
      </c>
      <c r="BH220" s="134">
        <f>IF(N220="sníž. přenesená",J220,0)</f>
        <v>0</v>
      </c>
      <c r="BI220" s="134">
        <f>IF(N220="nulová",J220,0)</f>
        <v>0</v>
      </c>
      <c r="BJ220" s="15" t="s">
        <v>84</v>
      </c>
      <c r="BK220" s="134">
        <f>ROUND(I220*H220,2)</f>
        <v>0</v>
      </c>
      <c r="BL220" s="15" t="s">
        <v>192</v>
      </c>
      <c r="BM220" s="133" t="s">
        <v>329</v>
      </c>
    </row>
    <row r="221" spans="2:65" s="1" customFormat="1" ht="19.5">
      <c r="B221" s="28"/>
      <c r="D221" s="138" t="s">
        <v>135</v>
      </c>
      <c r="F221" s="139" t="s">
        <v>289</v>
      </c>
      <c r="L221" s="28"/>
      <c r="M221" s="137"/>
      <c r="T221" s="48"/>
      <c r="AT221" s="15" t="s">
        <v>135</v>
      </c>
      <c r="AU221" s="15" t="s">
        <v>86</v>
      </c>
    </row>
    <row r="222" spans="2:65" s="1" customFormat="1" ht="24.2" customHeight="1">
      <c r="B222" s="122"/>
      <c r="C222" s="123">
        <v>57</v>
      </c>
      <c r="D222" s="123" t="s">
        <v>126</v>
      </c>
      <c r="E222" s="124" t="s">
        <v>330</v>
      </c>
      <c r="F222" s="125" t="s">
        <v>331</v>
      </c>
      <c r="G222" s="126" t="s">
        <v>129</v>
      </c>
      <c r="H222" s="127">
        <v>2</v>
      </c>
      <c r="I222" s="128">
        <v>0</v>
      </c>
      <c r="J222" s="128">
        <f>ROUND(I222*H222,2)</f>
        <v>0</v>
      </c>
      <c r="K222" s="125" t="s">
        <v>130</v>
      </c>
      <c r="L222" s="28"/>
      <c r="M222" s="129" t="s">
        <v>3</v>
      </c>
      <c r="N222" s="130" t="s">
        <v>48</v>
      </c>
      <c r="O222" s="131">
        <v>4.141</v>
      </c>
      <c r="P222" s="131">
        <f>O222*H222</f>
        <v>8.282</v>
      </c>
      <c r="Q222" s="131">
        <v>0</v>
      </c>
      <c r="R222" s="131">
        <f>Q222*H222</f>
        <v>0</v>
      </c>
      <c r="S222" s="131">
        <v>0</v>
      </c>
      <c r="T222" s="132">
        <f>S222*H222</f>
        <v>0</v>
      </c>
      <c r="AR222" s="133" t="s">
        <v>195</v>
      </c>
      <c r="AT222" s="133" t="s">
        <v>126</v>
      </c>
      <c r="AU222" s="133" t="s">
        <v>86</v>
      </c>
      <c r="AY222" s="15" t="s">
        <v>124</v>
      </c>
      <c r="BE222" s="134">
        <f>IF(N222="základní",J222,0)</f>
        <v>0</v>
      </c>
      <c r="BF222" s="134">
        <f>IF(N222="snížená",J222,0)</f>
        <v>0</v>
      </c>
      <c r="BG222" s="134">
        <f>IF(N222="zákl. přenesená",J222,0)</f>
        <v>0</v>
      </c>
      <c r="BH222" s="134">
        <f>IF(N222="sníž. přenesená",J222,0)</f>
        <v>0</v>
      </c>
      <c r="BI222" s="134">
        <f>IF(N222="nulová",J222,0)</f>
        <v>0</v>
      </c>
      <c r="BJ222" s="15" t="s">
        <v>84</v>
      </c>
      <c r="BK222" s="134">
        <f>ROUND(I222*H222,2)</f>
        <v>0</v>
      </c>
      <c r="BL222" s="15" t="s">
        <v>195</v>
      </c>
      <c r="BM222" s="133" t="s">
        <v>332</v>
      </c>
    </row>
    <row r="223" spans="2:65" s="1" customFormat="1">
      <c r="B223" s="28"/>
      <c r="D223" s="135" t="s">
        <v>133</v>
      </c>
      <c r="F223" s="136" t="s">
        <v>333</v>
      </c>
      <c r="L223" s="28"/>
      <c r="M223" s="137"/>
      <c r="T223" s="48"/>
      <c r="AT223" s="15" t="s">
        <v>133</v>
      </c>
      <c r="AU223" s="15" t="s">
        <v>86</v>
      </c>
    </row>
    <row r="224" spans="2:65" s="1" customFormat="1" ht="19.5">
      <c r="B224" s="28"/>
      <c r="D224" s="138" t="s">
        <v>135</v>
      </c>
      <c r="F224" s="139" t="s">
        <v>334</v>
      </c>
      <c r="L224" s="28"/>
      <c r="M224" s="137"/>
      <c r="T224" s="48"/>
      <c r="AT224" s="15" t="s">
        <v>135</v>
      </c>
      <c r="AU224" s="15" t="s">
        <v>86</v>
      </c>
    </row>
    <row r="225" spans="2:65" s="1" customFormat="1" ht="16.5" customHeight="1">
      <c r="B225" s="122"/>
      <c r="C225" s="146">
        <v>58</v>
      </c>
      <c r="D225" s="146" t="s">
        <v>191</v>
      </c>
      <c r="E225" s="147" t="s">
        <v>335</v>
      </c>
      <c r="F225" s="148" t="s">
        <v>336</v>
      </c>
      <c r="G225" s="149" t="s">
        <v>129</v>
      </c>
      <c r="H225" s="150">
        <v>2</v>
      </c>
      <c r="I225" s="151">
        <v>0</v>
      </c>
      <c r="J225" s="151">
        <f>ROUND(I225*H225,2)</f>
        <v>0</v>
      </c>
      <c r="K225" s="148" t="s">
        <v>3</v>
      </c>
      <c r="L225" s="152"/>
      <c r="M225" s="153" t="s">
        <v>3</v>
      </c>
      <c r="N225" s="154" t="s">
        <v>48</v>
      </c>
      <c r="O225" s="131">
        <v>0</v>
      </c>
      <c r="P225" s="131">
        <f>O225*H225</f>
        <v>0</v>
      </c>
      <c r="Q225" s="131">
        <v>0</v>
      </c>
      <c r="R225" s="131">
        <f>Q225*H225</f>
        <v>0</v>
      </c>
      <c r="S225" s="131">
        <v>0</v>
      </c>
      <c r="T225" s="132">
        <f>S225*H225</f>
        <v>0</v>
      </c>
      <c r="AR225" s="133" t="s">
        <v>192</v>
      </c>
      <c r="AT225" s="133" t="s">
        <v>191</v>
      </c>
      <c r="AU225" s="133" t="s">
        <v>86</v>
      </c>
      <c r="AY225" s="15" t="s">
        <v>124</v>
      </c>
      <c r="BE225" s="134">
        <f>IF(N225="základní",J225,0)</f>
        <v>0</v>
      </c>
      <c r="BF225" s="134">
        <f>IF(N225="snížená",J225,0)</f>
        <v>0</v>
      </c>
      <c r="BG225" s="134">
        <f>IF(N225="zákl. přenesená",J225,0)</f>
        <v>0</v>
      </c>
      <c r="BH225" s="134">
        <f>IF(N225="sníž. přenesená",J225,0)</f>
        <v>0</v>
      </c>
      <c r="BI225" s="134">
        <f>IF(N225="nulová",J225,0)</f>
        <v>0</v>
      </c>
      <c r="BJ225" s="15" t="s">
        <v>84</v>
      </c>
      <c r="BK225" s="134">
        <f>ROUND(I225*H225,2)</f>
        <v>0</v>
      </c>
      <c r="BL225" s="15" t="s">
        <v>192</v>
      </c>
      <c r="BM225" s="133" t="s">
        <v>337</v>
      </c>
    </row>
    <row r="226" spans="2:65" s="1" customFormat="1" ht="19.5">
      <c r="B226" s="28"/>
      <c r="D226" s="138" t="s">
        <v>135</v>
      </c>
      <c r="F226" s="139" t="s">
        <v>289</v>
      </c>
      <c r="L226" s="28"/>
      <c r="M226" s="137"/>
      <c r="T226" s="48"/>
      <c r="AT226" s="15" t="s">
        <v>135</v>
      </c>
      <c r="AU226" s="15" t="s">
        <v>86</v>
      </c>
    </row>
    <row r="227" spans="2:65" s="1" customFormat="1" ht="21.75" customHeight="1">
      <c r="B227" s="122"/>
      <c r="C227" s="123">
        <v>59</v>
      </c>
      <c r="D227" s="123" t="s">
        <v>126</v>
      </c>
      <c r="E227" s="124" t="s">
        <v>338</v>
      </c>
      <c r="F227" s="125" t="s">
        <v>339</v>
      </c>
      <c r="G227" s="126" t="s">
        <v>129</v>
      </c>
      <c r="H227" s="127">
        <v>280</v>
      </c>
      <c r="I227" s="128">
        <v>0</v>
      </c>
      <c r="J227" s="128">
        <f>ROUND(I227*H227,2)</f>
        <v>0</v>
      </c>
      <c r="K227" s="125" t="s">
        <v>130</v>
      </c>
      <c r="L227" s="28"/>
      <c r="M227" s="129" t="s">
        <v>3</v>
      </c>
      <c r="N227" s="130" t="s">
        <v>48</v>
      </c>
      <c r="O227" s="131">
        <v>0.127</v>
      </c>
      <c r="P227" s="131">
        <f>O227*H227</f>
        <v>35.56</v>
      </c>
      <c r="Q227" s="131">
        <v>0</v>
      </c>
      <c r="R227" s="131">
        <f>Q227*H227</f>
        <v>0</v>
      </c>
      <c r="S227" s="131">
        <v>0</v>
      </c>
      <c r="T227" s="132">
        <f>S227*H227</f>
        <v>0</v>
      </c>
      <c r="AR227" s="133" t="s">
        <v>195</v>
      </c>
      <c r="AT227" s="133" t="s">
        <v>126</v>
      </c>
      <c r="AU227" s="133" t="s">
        <v>86</v>
      </c>
      <c r="AY227" s="15" t="s">
        <v>124</v>
      </c>
      <c r="BE227" s="134">
        <f>IF(N227="základní",J227,0)</f>
        <v>0</v>
      </c>
      <c r="BF227" s="134">
        <f>IF(N227="snížená",J227,0)</f>
        <v>0</v>
      </c>
      <c r="BG227" s="134">
        <f>IF(N227="zákl. přenesená",J227,0)</f>
        <v>0</v>
      </c>
      <c r="BH227" s="134">
        <f>IF(N227="sníž. přenesená",J227,0)</f>
        <v>0</v>
      </c>
      <c r="BI227" s="134">
        <f>IF(N227="nulová",J227,0)</f>
        <v>0</v>
      </c>
      <c r="BJ227" s="15" t="s">
        <v>84</v>
      </c>
      <c r="BK227" s="134">
        <f>ROUND(I227*H227,2)</f>
        <v>0</v>
      </c>
      <c r="BL227" s="15" t="s">
        <v>195</v>
      </c>
      <c r="BM227" s="133" t="s">
        <v>340</v>
      </c>
    </row>
    <row r="228" spans="2:65" s="1" customFormat="1" ht="29.25">
      <c r="B228" s="28"/>
      <c r="D228" s="138" t="s">
        <v>135</v>
      </c>
      <c r="F228" s="139" t="s">
        <v>341</v>
      </c>
      <c r="L228" s="28"/>
      <c r="M228" s="137"/>
      <c r="T228" s="48"/>
      <c r="AT228" s="15" t="s">
        <v>135</v>
      </c>
      <c r="AU228" s="15" t="s">
        <v>86</v>
      </c>
    </row>
    <row r="229" spans="2:65" s="1" customFormat="1" ht="16.5" customHeight="1">
      <c r="B229" s="122"/>
      <c r="C229" s="146">
        <v>60</v>
      </c>
      <c r="D229" s="146" t="s">
        <v>191</v>
      </c>
      <c r="E229" s="147" t="s">
        <v>342</v>
      </c>
      <c r="F229" s="148" t="s">
        <v>343</v>
      </c>
      <c r="G229" s="149" t="s">
        <v>129</v>
      </c>
      <c r="H229" s="150">
        <v>280</v>
      </c>
      <c r="I229" s="151">
        <v>0</v>
      </c>
      <c r="J229" s="151">
        <f>ROUND(I229*H229,2)</f>
        <v>0</v>
      </c>
      <c r="K229" s="148" t="s">
        <v>3</v>
      </c>
      <c r="L229" s="152"/>
      <c r="M229" s="153" t="s">
        <v>3</v>
      </c>
      <c r="N229" s="154" t="s">
        <v>48</v>
      </c>
      <c r="O229" s="131">
        <v>0</v>
      </c>
      <c r="P229" s="131">
        <f>O229*H229</f>
        <v>0</v>
      </c>
      <c r="Q229" s="131">
        <v>0</v>
      </c>
      <c r="R229" s="131">
        <f>Q229*H229</f>
        <v>0</v>
      </c>
      <c r="S229" s="131">
        <v>0</v>
      </c>
      <c r="T229" s="132">
        <f>S229*H229</f>
        <v>0</v>
      </c>
      <c r="AR229" s="133" t="s">
        <v>192</v>
      </c>
      <c r="AT229" s="133" t="s">
        <v>191</v>
      </c>
      <c r="AU229" s="133" t="s">
        <v>86</v>
      </c>
      <c r="AY229" s="15" t="s">
        <v>124</v>
      </c>
      <c r="BE229" s="134">
        <f>IF(N229="základní",J229,0)</f>
        <v>0</v>
      </c>
      <c r="BF229" s="134">
        <f>IF(N229="snížená",J229,0)</f>
        <v>0</v>
      </c>
      <c r="BG229" s="134">
        <f>IF(N229="zákl. přenesená",J229,0)</f>
        <v>0</v>
      </c>
      <c r="BH229" s="134">
        <f>IF(N229="sníž. přenesená",J229,0)</f>
        <v>0</v>
      </c>
      <c r="BI229" s="134">
        <f>IF(N229="nulová",J229,0)</f>
        <v>0</v>
      </c>
      <c r="BJ229" s="15" t="s">
        <v>84</v>
      </c>
      <c r="BK229" s="134">
        <f>ROUND(I229*H229,2)</f>
        <v>0</v>
      </c>
      <c r="BL229" s="15" t="s">
        <v>192</v>
      </c>
      <c r="BM229" s="133" t="s">
        <v>344</v>
      </c>
    </row>
    <row r="230" spans="2:65" s="1" customFormat="1" ht="29.25">
      <c r="B230" s="28"/>
      <c r="D230" s="138" t="s">
        <v>135</v>
      </c>
      <c r="F230" s="139" t="s">
        <v>345</v>
      </c>
      <c r="L230" s="28"/>
      <c r="M230" s="137"/>
      <c r="T230" s="48"/>
      <c r="AT230" s="15" t="s">
        <v>135</v>
      </c>
      <c r="AU230" s="15" t="s">
        <v>86</v>
      </c>
    </row>
    <row r="231" spans="2:65" s="1" customFormat="1" ht="21.6" customHeight="1">
      <c r="B231" s="122"/>
      <c r="C231" s="123">
        <v>61</v>
      </c>
      <c r="D231" s="123" t="s">
        <v>126</v>
      </c>
      <c r="E231" s="124" t="s">
        <v>346</v>
      </c>
      <c r="F231" s="125" t="s">
        <v>864</v>
      </c>
      <c r="G231" s="126" t="s">
        <v>129</v>
      </c>
      <c r="H231" s="127">
        <v>35</v>
      </c>
      <c r="I231" s="128">
        <v>0</v>
      </c>
      <c r="J231" s="128">
        <f>ROUND(I231*H231,2)</f>
        <v>0</v>
      </c>
      <c r="K231" s="125" t="s">
        <v>130</v>
      </c>
      <c r="L231" s="28"/>
      <c r="M231" s="129" t="s">
        <v>3</v>
      </c>
      <c r="N231" s="130" t="s">
        <v>48</v>
      </c>
      <c r="O231" s="131">
        <v>2.5640000000000001</v>
      </c>
      <c r="P231" s="131">
        <f>O231*H231</f>
        <v>89.740000000000009</v>
      </c>
      <c r="Q231" s="131">
        <v>0</v>
      </c>
      <c r="R231" s="131">
        <f>Q231*H231</f>
        <v>0</v>
      </c>
      <c r="S231" s="131">
        <v>0</v>
      </c>
      <c r="T231" s="132">
        <f>S231*H231</f>
        <v>0</v>
      </c>
      <c r="AR231" s="133" t="s">
        <v>195</v>
      </c>
      <c r="AT231" s="133" t="s">
        <v>126</v>
      </c>
      <c r="AU231" s="133" t="s">
        <v>86</v>
      </c>
      <c r="AY231" s="15" t="s">
        <v>124</v>
      </c>
      <c r="BE231" s="134">
        <f>IF(N231="základní",J231,0)</f>
        <v>0</v>
      </c>
      <c r="BF231" s="134">
        <f>IF(N231="snížená",J231,0)</f>
        <v>0</v>
      </c>
      <c r="BG231" s="134">
        <f>IF(N231="zákl. přenesená",J231,0)</f>
        <v>0</v>
      </c>
      <c r="BH231" s="134">
        <f>IF(N231="sníž. přenesená",J231,0)</f>
        <v>0</v>
      </c>
      <c r="BI231" s="134">
        <f>IF(N231="nulová",J231,0)</f>
        <v>0</v>
      </c>
      <c r="BJ231" s="15" t="s">
        <v>84</v>
      </c>
      <c r="BK231" s="134">
        <f>ROUND(I231*H231,2)</f>
        <v>0</v>
      </c>
      <c r="BL231" s="15" t="s">
        <v>195</v>
      </c>
      <c r="BM231" s="133" t="s">
        <v>347</v>
      </c>
    </row>
    <row r="232" spans="2:65" s="1" customFormat="1" ht="19.5">
      <c r="B232" s="28"/>
      <c r="D232" s="138" t="s">
        <v>135</v>
      </c>
      <c r="F232" s="139" t="s">
        <v>865</v>
      </c>
      <c r="L232" s="28"/>
      <c r="M232" s="137"/>
      <c r="T232" s="48"/>
      <c r="AT232" s="15" t="s">
        <v>135</v>
      </c>
      <c r="AU232" s="15" t="s">
        <v>86</v>
      </c>
    </row>
    <row r="233" spans="2:65" s="1" customFormat="1" ht="27" customHeight="1">
      <c r="B233" s="122"/>
      <c r="C233" s="123">
        <v>62</v>
      </c>
      <c r="D233" s="123" t="s">
        <v>126</v>
      </c>
      <c r="E233" s="124" t="s">
        <v>348</v>
      </c>
      <c r="F233" s="125" t="s">
        <v>866</v>
      </c>
      <c r="G233" s="126" t="s">
        <v>129</v>
      </c>
      <c r="H233" s="127">
        <v>35</v>
      </c>
      <c r="I233" s="128">
        <v>0</v>
      </c>
      <c r="J233" s="128">
        <f>ROUND(I233*H233,2)</f>
        <v>0</v>
      </c>
      <c r="K233" s="125" t="s">
        <v>3</v>
      </c>
      <c r="L233" s="28"/>
      <c r="M233" s="129" t="s">
        <v>3</v>
      </c>
      <c r="N233" s="130" t="s">
        <v>48</v>
      </c>
      <c r="O233" s="131">
        <v>0</v>
      </c>
      <c r="P233" s="131">
        <f>O233*H233</f>
        <v>0</v>
      </c>
      <c r="Q233" s="131">
        <v>0</v>
      </c>
      <c r="R233" s="131">
        <f>Q233*H233</f>
        <v>0</v>
      </c>
      <c r="S233" s="131">
        <v>0</v>
      </c>
      <c r="T233" s="132">
        <f>S233*H233</f>
        <v>0</v>
      </c>
      <c r="AR233" s="133" t="s">
        <v>195</v>
      </c>
      <c r="AT233" s="133" t="s">
        <v>126</v>
      </c>
      <c r="AU233" s="133" t="s">
        <v>86</v>
      </c>
      <c r="AY233" s="15" t="s">
        <v>124</v>
      </c>
      <c r="BE233" s="134">
        <f>IF(N233="základní",J233,0)</f>
        <v>0</v>
      </c>
      <c r="BF233" s="134">
        <f>IF(N233="snížená",J233,0)</f>
        <v>0</v>
      </c>
      <c r="BG233" s="134">
        <f>IF(N233="zákl. přenesená",J233,0)</f>
        <v>0</v>
      </c>
      <c r="BH233" s="134">
        <f>IF(N233="sníž. přenesená",J233,0)</f>
        <v>0</v>
      </c>
      <c r="BI233" s="134">
        <f>IF(N233="nulová",J233,0)</f>
        <v>0</v>
      </c>
      <c r="BJ233" s="15" t="s">
        <v>84</v>
      </c>
      <c r="BK233" s="134">
        <f>ROUND(I233*H233,2)</f>
        <v>0</v>
      </c>
      <c r="BL233" s="15" t="s">
        <v>195</v>
      </c>
      <c r="BM233" s="133" t="s">
        <v>350</v>
      </c>
    </row>
    <row r="234" spans="2:65" s="1" customFormat="1" ht="16.5" customHeight="1">
      <c r="B234" s="122"/>
      <c r="C234" s="146">
        <v>63</v>
      </c>
      <c r="D234" s="146" t="s">
        <v>191</v>
      </c>
      <c r="E234" s="147" t="s">
        <v>351</v>
      </c>
      <c r="F234" s="148" t="s">
        <v>352</v>
      </c>
      <c r="G234" s="149" t="s">
        <v>129</v>
      </c>
      <c r="H234" s="150">
        <v>35</v>
      </c>
      <c r="I234" s="151">
        <v>0</v>
      </c>
      <c r="J234" s="151">
        <f>ROUND(I234*H234,2)</f>
        <v>0</v>
      </c>
      <c r="K234" s="148" t="s">
        <v>3</v>
      </c>
      <c r="L234" s="152"/>
      <c r="M234" s="153" t="s">
        <v>3</v>
      </c>
      <c r="N234" s="154" t="s">
        <v>48</v>
      </c>
      <c r="O234" s="131">
        <v>0</v>
      </c>
      <c r="P234" s="131">
        <f>O234*H234</f>
        <v>0</v>
      </c>
      <c r="Q234" s="131">
        <v>0</v>
      </c>
      <c r="R234" s="131">
        <f>Q234*H234</f>
        <v>0</v>
      </c>
      <c r="S234" s="131">
        <v>0</v>
      </c>
      <c r="T234" s="132">
        <f>S234*H234</f>
        <v>0</v>
      </c>
      <c r="AR234" s="133" t="s">
        <v>353</v>
      </c>
      <c r="AT234" s="133" t="s">
        <v>191</v>
      </c>
      <c r="AU234" s="133" t="s">
        <v>86</v>
      </c>
      <c r="AY234" s="15" t="s">
        <v>124</v>
      </c>
      <c r="BE234" s="134">
        <f>IF(N234="základní",J234,0)</f>
        <v>0</v>
      </c>
      <c r="BF234" s="134">
        <f>IF(N234="snížená",J234,0)</f>
        <v>0</v>
      </c>
      <c r="BG234" s="134">
        <f>IF(N234="zákl. přenesená",J234,0)</f>
        <v>0</v>
      </c>
      <c r="BH234" s="134">
        <f>IF(N234="sníž. přenesená",J234,0)</f>
        <v>0</v>
      </c>
      <c r="BI234" s="134">
        <f>IF(N234="nulová",J234,0)</f>
        <v>0</v>
      </c>
      <c r="BJ234" s="15" t="s">
        <v>84</v>
      </c>
      <c r="BK234" s="134">
        <f>ROUND(I234*H234,2)</f>
        <v>0</v>
      </c>
      <c r="BL234" s="15" t="s">
        <v>195</v>
      </c>
      <c r="BM234" s="133" t="s">
        <v>354</v>
      </c>
    </row>
    <row r="235" spans="2:65" s="1" customFormat="1" ht="19.5">
      <c r="B235" s="28"/>
      <c r="D235" s="138" t="s">
        <v>135</v>
      </c>
      <c r="F235" s="139" t="s">
        <v>289</v>
      </c>
      <c r="L235" s="28"/>
      <c r="M235" s="137"/>
      <c r="T235" s="48"/>
      <c r="AT235" s="15" t="s">
        <v>135</v>
      </c>
      <c r="AU235" s="15" t="s">
        <v>86</v>
      </c>
    </row>
    <row r="236" spans="2:65" s="1" customFormat="1" ht="16.5" customHeight="1">
      <c r="B236" s="122"/>
      <c r="C236" s="146">
        <v>64</v>
      </c>
      <c r="D236" s="146" t="s">
        <v>191</v>
      </c>
      <c r="E236" s="147" t="s">
        <v>355</v>
      </c>
      <c r="F236" s="148" t="s">
        <v>356</v>
      </c>
      <c r="G236" s="149" t="s">
        <v>129</v>
      </c>
      <c r="H236" s="150">
        <v>35</v>
      </c>
      <c r="I236" s="151">
        <v>0</v>
      </c>
      <c r="J236" s="151">
        <f>ROUND(I236*H236,2)</f>
        <v>0</v>
      </c>
      <c r="K236" s="148" t="s">
        <v>3</v>
      </c>
      <c r="L236" s="152"/>
      <c r="M236" s="153" t="s">
        <v>3</v>
      </c>
      <c r="N236" s="154" t="s">
        <v>48</v>
      </c>
      <c r="O236" s="131">
        <v>0</v>
      </c>
      <c r="P236" s="131">
        <f>O236*H236</f>
        <v>0</v>
      </c>
      <c r="Q236" s="131">
        <v>0</v>
      </c>
      <c r="R236" s="131">
        <f>Q236*H236</f>
        <v>0</v>
      </c>
      <c r="S236" s="131">
        <v>0</v>
      </c>
      <c r="T236" s="132">
        <f>S236*H236</f>
        <v>0</v>
      </c>
      <c r="AR236" s="133" t="s">
        <v>353</v>
      </c>
      <c r="AT236" s="133" t="s">
        <v>191</v>
      </c>
      <c r="AU236" s="133" t="s">
        <v>86</v>
      </c>
      <c r="AY236" s="15" t="s">
        <v>124</v>
      </c>
      <c r="BE236" s="134">
        <f>IF(N236="základní",J236,0)</f>
        <v>0</v>
      </c>
      <c r="BF236" s="134">
        <f>IF(N236="snížená",J236,0)</f>
        <v>0</v>
      </c>
      <c r="BG236" s="134">
        <f>IF(N236="zákl. přenesená",J236,0)</f>
        <v>0</v>
      </c>
      <c r="BH236" s="134">
        <f>IF(N236="sníž. přenesená",J236,0)</f>
        <v>0</v>
      </c>
      <c r="BI236" s="134">
        <f>IF(N236="nulová",J236,0)</f>
        <v>0</v>
      </c>
      <c r="BJ236" s="15" t="s">
        <v>84</v>
      </c>
      <c r="BK236" s="134">
        <f>ROUND(I236*H236,2)</f>
        <v>0</v>
      </c>
      <c r="BL236" s="15" t="s">
        <v>195</v>
      </c>
      <c r="BM236" s="133" t="s">
        <v>357</v>
      </c>
    </row>
    <row r="237" spans="2:65" s="1" customFormat="1" ht="19.5">
      <c r="B237" s="28"/>
      <c r="D237" s="138" t="s">
        <v>135</v>
      </c>
      <c r="F237" s="139" t="s">
        <v>289</v>
      </c>
      <c r="L237" s="28"/>
      <c r="M237" s="137"/>
      <c r="T237" s="48"/>
      <c r="AT237" s="15" t="s">
        <v>135</v>
      </c>
      <c r="AU237" s="15" t="s">
        <v>86</v>
      </c>
    </row>
    <row r="238" spans="2:65" s="1" customFormat="1" ht="16.5" customHeight="1">
      <c r="B238" s="122"/>
      <c r="C238" s="146">
        <v>65</v>
      </c>
      <c r="D238" s="146" t="s">
        <v>191</v>
      </c>
      <c r="E238" s="147" t="s">
        <v>358</v>
      </c>
      <c r="F238" s="148" t="s">
        <v>359</v>
      </c>
      <c r="G238" s="149" t="s">
        <v>129</v>
      </c>
      <c r="H238" s="150">
        <v>35</v>
      </c>
      <c r="I238" s="151">
        <v>0</v>
      </c>
      <c r="J238" s="151">
        <f>ROUND(I238*H238,2)</f>
        <v>0</v>
      </c>
      <c r="K238" s="148" t="s">
        <v>3</v>
      </c>
      <c r="L238" s="152"/>
      <c r="M238" s="153" t="s">
        <v>3</v>
      </c>
      <c r="N238" s="154" t="s">
        <v>48</v>
      </c>
      <c r="O238" s="131">
        <v>0</v>
      </c>
      <c r="P238" s="131">
        <f>O238*H238</f>
        <v>0</v>
      </c>
      <c r="Q238" s="131">
        <v>0</v>
      </c>
      <c r="R238" s="131">
        <f>Q238*H238</f>
        <v>0</v>
      </c>
      <c r="S238" s="131">
        <v>0</v>
      </c>
      <c r="T238" s="132">
        <f>S238*H238</f>
        <v>0</v>
      </c>
      <c r="AR238" s="133" t="s">
        <v>192</v>
      </c>
      <c r="AT238" s="133" t="s">
        <v>191</v>
      </c>
      <c r="AU238" s="133" t="s">
        <v>86</v>
      </c>
      <c r="AY238" s="15" t="s">
        <v>124</v>
      </c>
      <c r="BE238" s="134">
        <f>IF(N238="základní",J238,0)</f>
        <v>0</v>
      </c>
      <c r="BF238" s="134">
        <f>IF(N238="snížená",J238,0)</f>
        <v>0</v>
      </c>
      <c r="BG238" s="134">
        <f>IF(N238="zákl. přenesená",J238,0)</f>
        <v>0</v>
      </c>
      <c r="BH238" s="134">
        <f>IF(N238="sníž. přenesená",J238,0)</f>
        <v>0</v>
      </c>
      <c r="BI238" s="134">
        <f>IF(N238="nulová",J238,0)</f>
        <v>0</v>
      </c>
      <c r="BJ238" s="15" t="s">
        <v>84</v>
      </c>
      <c r="BK238" s="134">
        <f>ROUND(I238*H238,2)</f>
        <v>0</v>
      </c>
      <c r="BL238" s="15" t="s">
        <v>192</v>
      </c>
      <c r="BM238" s="133" t="s">
        <v>360</v>
      </c>
    </row>
    <row r="239" spans="2:65" s="1" customFormat="1" ht="19.5">
      <c r="B239" s="28"/>
      <c r="D239" s="138" t="s">
        <v>135</v>
      </c>
      <c r="F239" s="139" t="s">
        <v>361</v>
      </c>
      <c r="L239" s="28"/>
      <c r="M239" s="137"/>
      <c r="T239" s="48"/>
      <c r="AT239" s="15" t="s">
        <v>135</v>
      </c>
      <c r="AU239" s="15" t="s">
        <v>86</v>
      </c>
    </row>
    <row r="240" spans="2:65" s="1" customFormat="1" ht="17.45" customHeight="1">
      <c r="B240" s="122"/>
      <c r="C240" s="123">
        <v>66</v>
      </c>
      <c r="D240" s="123" t="s">
        <v>126</v>
      </c>
      <c r="E240" s="124" t="s">
        <v>362</v>
      </c>
      <c r="F240" s="125" t="s">
        <v>349</v>
      </c>
      <c r="G240" s="126" t="s">
        <v>157</v>
      </c>
      <c r="H240" s="127">
        <v>22</v>
      </c>
      <c r="I240" s="128">
        <v>0</v>
      </c>
      <c r="J240" s="128">
        <f>ROUND(I240*H240,2)</f>
        <v>0</v>
      </c>
      <c r="K240" s="125" t="s">
        <v>130</v>
      </c>
      <c r="L240" s="28"/>
      <c r="M240" s="129" t="s">
        <v>3</v>
      </c>
      <c r="N240" s="130" t="s">
        <v>48</v>
      </c>
      <c r="O240" s="131">
        <v>0.17899999999999999</v>
      </c>
      <c r="P240" s="131">
        <f>O240*H240</f>
        <v>3.9379999999999997</v>
      </c>
      <c r="Q240" s="131">
        <v>0</v>
      </c>
      <c r="R240" s="131">
        <f>Q240*H240</f>
        <v>0</v>
      </c>
      <c r="S240" s="131">
        <v>0</v>
      </c>
      <c r="T240" s="132">
        <f>S240*H240</f>
        <v>0</v>
      </c>
      <c r="AR240" s="133" t="s">
        <v>195</v>
      </c>
      <c r="AT240" s="133" t="s">
        <v>126</v>
      </c>
      <c r="AU240" s="133" t="s">
        <v>86</v>
      </c>
      <c r="AY240" s="15" t="s">
        <v>124</v>
      </c>
      <c r="BE240" s="134">
        <f>IF(N240="základní",J240,0)</f>
        <v>0</v>
      </c>
      <c r="BF240" s="134">
        <f>IF(N240="snížená",J240,0)</f>
        <v>0</v>
      </c>
      <c r="BG240" s="134">
        <f>IF(N240="zákl. přenesená",J240,0)</f>
        <v>0</v>
      </c>
      <c r="BH240" s="134">
        <f>IF(N240="sníž. přenesená",J240,0)</f>
        <v>0</v>
      </c>
      <c r="BI240" s="134">
        <f>IF(N240="nulová",J240,0)</f>
        <v>0</v>
      </c>
      <c r="BJ240" s="15" t="s">
        <v>84</v>
      </c>
      <c r="BK240" s="134">
        <f>ROUND(I240*H240,2)</f>
        <v>0</v>
      </c>
      <c r="BL240" s="15" t="s">
        <v>195</v>
      </c>
      <c r="BM240" s="133" t="s">
        <v>363</v>
      </c>
    </row>
    <row r="241" spans="2:65" s="1" customFormat="1" ht="24.2" customHeight="1">
      <c r="B241" s="122"/>
      <c r="C241" s="123">
        <v>67</v>
      </c>
      <c r="D241" s="123" t="s">
        <v>126</v>
      </c>
      <c r="E241" s="124" t="s">
        <v>364</v>
      </c>
      <c r="F241" s="125" t="s">
        <v>365</v>
      </c>
      <c r="G241" s="126" t="s">
        <v>157</v>
      </c>
      <c r="H241" s="127">
        <v>1150</v>
      </c>
      <c r="I241" s="128">
        <v>0</v>
      </c>
      <c r="J241" s="128">
        <f>ROUND(I241*H241,2)</f>
        <v>0</v>
      </c>
      <c r="K241" s="125" t="s">
        <v>130</v>
      </c>
      <c r="L241" s="28"/>
      <c r="M241" s="129" t="s">
        <v>3</v>
      </c>
      <c r="N241" s="130" t="s">
        <v>48</v>
      </c>
      <c r="O241" s="131">
        <v>0.123</v>
      </c>
      <c r="P241" s="131">
        <f>O241*H241</f>
        <v>141.44999999999999</v>
      </c>
      <c r="Q241" s="131">
        <v>0</v>
      </c>
      <c r="R241" s="131">
        <f>Q241*H241</f>
        <v>0</v>
      </c>
      <c r="S241" s="131">
        <v>0</v>
      </c>
      <c r="T241" s="132">
        <f>S241*H241</f>
        <v>0</v>
      </c>
      <c r="AR241" s="133" t="s">
        <v>195</v>
      </c>
      <c r="AT241" s="133" t="s">
        <v>126</v>
      </c>
      <c r="AU241" s="133" t="s">
        <v>86</v>
      </c>
      <c r="AY241" s="15" t="s">
        <v>124</v>
      </c>
      <c r="BE241" s="134">
        <f>IF(N241="základní",J241,0)</f>
        <v>0</v>
      </c>
      <c r="BF241" s="134">
        <f>IF(N241="snížená",J241,0)</f>
        <v>0</v>
      </c>
      <c r="BG241" s="134">
        <f>IF(N241="zákl. přenesená",J241,0)</f>
        <v>0</v>
      </c>
      <c r="BH241" s="134">
        <f>IF(N241="sníž. přenesená",J241,0)</f>
        <v>0</v>
      </c>
      <c r="BI241" s="134">
        <f>IF(N241="nulová",J241,0)</f>
        <v>0</v>
      </c>
      <c r="BJ241" s="15" t="s">
        <v>84</v>
      </c>
      <c r="BK241" s="134">
        <f>ROUND(I241*H241,2)</f>
        <v>0</v>
      </c>
      <c r="BL241" s="15" t="s">
        <v>195</v>
      </c>
      <c r="BM241" s="133" t="s">
        <v>366</v>
      </c>
    </row>
    <row r="242" spans="2:65" s="1" customFormat="1">
      <c r="B242" s="28"/>
      <c r="D242" s="135" t="s">
        <v>133</v>
      </c>
      <c r="F242" s="136" t="s">
        <v>367</v>
      </c>
      <c r="L242" s="28"/>
      <c r="M242" s="137"/>
      <c r="T242" s="48"/>
      <c r="AT242" s="15" t="s">
        <v>133</v>
      </c>
      <c r="AU242" s="15" t="s">
        <v>86</v>
      </c>
    </row>
    <row r="243" spans="2:65" s="1" customFormat="1" ht="19.5">
      <c r="B243" s="28"/>
      <c r="D243" s="138" t="s">
        <v>135</v>
      </c>
      <c r="F243" s="139" t="s">
        <v>368</v>
      </c>
      <c r="L243" s="28"/>
      <c r="M243" s="137"/>
      <c r="T243" s="48"/>
      <c r="AT243" s="15" t="s">
        <v>135</v>
      </c>
      <c r="AU243" s="15" t="s">
        <v>86</v>
      </c>
    </row>
    <row r="244" spans="2:65" s="1" customFormat="1" ht="16.5" customHeight="1">
      <c r="B244" s="122"/>
      <c r="C244" s="146">
        <v>68</v>
      </c>
      <c r="D244" s="146" t="s">
        <v>191</v>
      </c>
      <c r="E244" s="147" t="s">
        <v>369</v>
      </c>
      <c r="F244" s="148" t="s">
        <v>370</v>
      </c>
      <c r="G244" s="149" t="s">
        <v>371</v>
      </c>
      <c r="H244" s="150">
        <v>1150</v>
      </c>
      <c r="I244" s="151">
        <v>0</v>
      </c>
      <c r="J244" s="151">
        <f>ROUND(I244*H244,2)</f>
        <v>0</v>
      </c>
      <c r="K244" s="148" t="s">
        <v>3</v>
      </c>
      <c r="L244" s="152"/>
      <c r="M244" s="153" t="s">
        <v>3</v>
      </c>
      <c r="N244" s="154" t="s">
        <v>48</v>
      </c>
      <c r="O244" s="131">
        <v>0</v>
      </c>
      <c r="P244" s="131">
        <f>O244*H244</f>
        <v>0</v>
      </c>
      <c r="Q244" s="131">
        <v>0</v>
      </c>
      <c r="R244" s="131">
        <f>Q244*H244</f>
        <v>0</v>
      </c>
      <c r="S244" s="131">
        <v>0</v>
      </c>
      <c r="T244" s="132">
        <f>S244*H244</f>
        <v>0</v>
      </c>
      <c r="AR244" s="133" t="s">
        <v>192</v>
      </c>
      <c r="AT244" s="133" t="s">
        <v>191</v>
      </c>
      <c r="AU244" s="133" t="s">
        <v>86</v>
      </c>
      <c r="AY244" s="15" t="s">
        <v>124</v>
      </c>
      <c r="BE244" s="134">
        <f>IF(N244="základní",J244,0)</f>
        <v>0</v>
      </c>
      <c r="BF244" s="134">
        <f>IF(N244="snížená",J244,0)</f>
        <v>0</v>
      </c>
      <c r="BG244" s="134">
        <f>IF(N244="zákl. přenesená",J244,0)</f>
        <v>0</v>
      </c>
      <c r="BH244" s="134">
        <f>IF(N244="sníž. přenesená",J244,0)</f>
        <v>0</v>
      </c>
      <c r="BI244" s="134">
        <f>IF(N244="nulová",J244,0)</f>
        <v>0</v>
      </c>
      <c r="BJ244" s="15" t="s">
        <v>84</v>
      </c>
      <c r="BK244" s="134">
        <f>ROUND(I244*H244,2)</f>
        <v>0</v>
      </c>
      <c r="BL244" s="15" t="s">
        <v>192</v>
      </c>
      <c r="BM244" s="133" t="s">
        <v>372</v>
      </c>
    </row>
    <row r="245" spans="2:65" s="1" customFormat="1" ht="18.600000000000001" customHeight="1">
      <c r="B245" s="28"/>
      <c r="D245" s="138" t="s">
        <v>135</v>
      </c>
      <c r="F245" s="139" t="s">
        <v>373</v>
      </c>
      <c r="L245" s="28"/>
      <c r="M245" s="137"/>
      <c r="T245" s="48"/>
      <c r="AT245" s="15" t="s">
        <v>135</v>
      </c>
      <c r="AU245" s="15" t="s">
        <v>86</v>
      </c>
    </row>
    <row r="246" spans="2:65" s="1" customFormat="1" ht="24.2" customHeight="1">
      <c r="B246" s="122"/>
      <c r="C246" s="146">
        <v>69</v>
      </c>
      <c r="D246" s="146" t="s">
        <v>191</v>
      </c>
      <c r="E246" s="147" t="s">
        <v>374</v>
      </c>
      <c r="F246" s="148" t="s">
        <v>375</v>
      </c>
      <c r="G246" s="149" t="s">
        <v>129</v>
      </c>
      <c r="H246" s="150">
        <v>35</v>
      </c>
      <c r="I246" s="151">
        <v>0</v>
      </c>
      <c r="J246" s="151">
        <f>ROUND(I246*H246,2)</f>
        <v>0</v>
      </c>
      <c r="K246" s="148" t="s">
        <v>3</v>
      </c>
      <c r="L246" s="152"/>
      <c r="M246" s="153" t="s">
        <v>3</v>
      </c>
      <c r="N246" s="154" t="s">
        <v>48</v>
      </c>
      <c r="O246" s="131">
        <v>0</v>
      </c>
      <c r="P246" s="131">
        <f>O246*H246</f>
        <v>0</v>
      </c>
      <c r="Q246" s="131">
        <v>0</v>
      </c>
      <c r="R246" s="131">
        <f>Q246*H246</f>
        <v>0</v>
      </c>
      <c r="S246" s="131">
        <v>0</v>
      </c>
      <c r="T246" s="132">
        <f>S246*H246</f>
        <v>0</v>
      </c>
      <c r="AR246" s="133" t="s">
        <v>192</v>
      </c>
      <c r="AT246" s="133" t="s">
        <v>191</v>
      </c>
      <c r="AU246" s="133" t="s">
        <v>86</v>
      </c>
      <c r="AY246" s="15" t="s">
        <v>124</v>
      </c>
      <c r="BE246" s="134">
        <f>IF(N246="základní",J246,0)</f>
        <v>0</v>
      </c>
      <c r="BF246" s="134">
        <f>IF(N246="snížená",J246,0)</f>
        <v>0</v>
      </c>
      <c r="BG246" s="134">
        <f>IF(N246="zákl. přenesená",J246,0)</f>
        <v>0</v>
      </c>
      <c r="BH246" s="134">
        <f>IF(N246="sníž. přenesená",J246,0)</f>
        <v>0</v>
      </c>
      <c r="BI246" s="134">
        <f>IF(N246="nulová",J246,0)</f>
        <v>0</v>
      </c>
      <c r="BJ246" s="15" t="s">
        <v>84</v>
      </c>
      <c r="BK246" s="134">
        <f>ROUND(I246*H246,2)</f>
        <v>0</v>
      </c>
      <c r="BL246" s="15" t="s">
        <v>192</v>
      </c>
      <c r="BM246" s="133" t="s">
        <v>376</v>
      </c>
    </row>
    <row r="247" spans="2:65" s="1" customFormat="1" ht="19.5">
      <c r="B247" s="28"/>
      <c r="D247" s="138" t="s">
        <v>135</v>
      </c>
      <c r="F247" s="139" t="s">
        <v>289</v>
      </c>
      <c r="L247" s="28"/>
      <c r="M247" s="137"/>
      <c r="T247" s="48"/>
      <c r="AT247" s="15" t="s">
        <v>135</v>
      </c>
      <c r="AU247" s="15" t="s">
        <v>86</v>
      </c>
    </row>
    <row r="248" spans="2:65" s="1" customFormat="1" ht="16.5" customHeight="1">
      <c r="B248" s="122"/>
      <c r="C248" s="123">
        <v>70</v>
      </c>
      <c r="D248" s="123" t="s">
        <v>126</v>
      </c>
      <c r="E248" s="124" t="s">
        <v>377</v>
      </c>
      <c r="F248" s="125" t="s">
        <v>378</v>
      </c>
      <c r="G248" s="126" t="s">
        <v>129</v>
      </c>
      <c r="H248" s="127">
        <v>28</v>
      </c>
      <c r="I248" s="128">
        <v>0</v>
      </c>
      <c r="J248" s="128">
        <f>ROUND(I248*H248,2)</f>
        <v>0</v>
      </c>
      <c r="K248" s="125" t="s">
        <v>130</v>
      </c>
      <c r="L248" s="28"/>
      <c r="M248" s="129" t="s">
        <v>3</v>
      </c>
      <c r="N248" s="130" t="s">
        <v>48</v>
      </c>
      <c r="O248" s="131">
        <v>0.252</v>
      </c>
      <c r="P248" s="131">
        <f>O248*H248</f>
        <v>7.056</v>
      </c>
      <c r="Q248" s="131">
        <v>0</v>
      </c>
      <c r="R248" s="131">
        <f>Q248*H248</f>
        <v>0</v>
      </c>
      <c r="S248" s="131">
        <v>0</v>
      </c>
      <c r="T248" s="132">
        <f>S248*H248</f>
        <v>0</v>
      </c>
      <c r="AR248" s="133" t="s">
        <v>195</v>
      </c>
      <c r="AT248" s="133" t="s">
        <v>126</v>
      </c>
      <c r="AU248" s="133" t="s">
        <v>86</v>
      </c>
      <c r="AY248" s="15" t="s">
        <v>124</v>
      </c>
      <c r="BE248" s="134">
        <f>IF(N248="základní",J248,0)</f>
        <v>0</v>
      </c>
      <c r="BF248" s="134">
        <f>IF(N248="snížená",J248,0)</f>
        <v>0</v>
      </c>
      <c r="BG248" s="134">
        <f>IF(N248="zákl. přenesená",J248,0)</f>
        <v>0</v>
      </c>
      <c r="BH248" s="134">
        <f>IF(N248="sníž. přenesená",J248,0)</f>
        <v>0</v>
      </c>
      <c r="BI248" s="134">
        <f>IF(N248="nulová",J248,0)</f>
        <v>0</v>
      </c>
      <c r="BJ248" s="15" t="s">
        <v>84</v>
      </c>
      <c r="BK248" s="134">
        <f>ROUND(I248*H248,2)</f>
        <v>0</v>
      </c>
      <c r="BL248" s="15" t="s">
        <v>195</v>
      </c>
      <c r="BM248" s="133" t="s">
        <v>379</v>
      </c>
    </row>
    <row r="249" spans="2:65" s="1" customFormat="1">
      <c r="B249" s="28"/>
      <c r="D249" s="135" t="s">
        <v>133</v>
      </c>
      <c r="F249" s="136" t="s">
        <v>380</v>
      </c>
      <c r="L249" s="28"/>
      <c r="M249" s="137"/>
      <c r="T249" s="48"/>
      <c r="AT249" s="15" t="s">
        <v>133</v>
      </c>
      <c r="AU249" s="15" t="s">
        <v>86</v>
      </c>
    </row>
    <row r="250" spans="2:65" s="1" customFormat="1" ht="29.25">
      <c r="B250" s="28"/>
      <c r="D250" s="138" t="s">
        <v>135</v>
      </c>
      <c r="F250" s="139" t="s">
        <v>381</v>
      </c>
      <c r="L250" s="28"/>
      <c r="M250" s="137"/>
      <c r="T250" s="48"/>
      <c r="AT250" s="15" t="s">
        <v>135</v>
      </c>
      <c r="AU250" s="15" t="s">
        <v>86</v>
      </c>
    </row>
    <row r="251" spans="2:65" s="1" customFormat="1" ht="16.5" customHeight="1">
      <c r="B251" s="122"/>
      <c r="C251" s="146">
        <v>71</v>
      </c>
      <c r="D251" s="146" t="s">
        <v>191</v>
      </c>
      <c r="E251" s="147" t="s">
        <v>382</v>
      </c>
      <c r="F251" s="148" t="s">
        <v>383</v>
      </c>
      <c r="G251" s="149" t="s">
        <v>129</v>
      </c>
      <c r="H251" s="150">
        <v>28</v>
      </c>
      <c r="I251" s="151">
        <v>0</v>
      </c>
      <c r="J251" s="151">
        <f>ROUND(I251*H251,2)</f>
        <v>0</v>
      </c>
      <c r="K251" s="148" t="s">
        <v>3</v>
      </c>
      <c r="L251" s="152"/>
      <c r="M251" s="153" t="s">
        <v>3</v>
      </c>
      <c r="N251" s="154" t="s">
        <v>48</v>
      </c>
      <c r="O251" s="131">
        <v>0</v>
      </c>
      <c r="P251" s="131">
        <f>O251*H251</f>
        <v>0</v>
      </c>
      <c r="Q251" s="131">
        <v>0</v>
      </c>
      <c r="R251" s="131">
        <f>Q251*H251</f>
        <v>0</v>
      </c>
      <c r="S251" s="131">
        <v>0</v>
      </c>
      <c r="T251" s="132">
        <f>S251*H251</f>
        <v>0</v>
      </c>
      <c r="AR251" s="133" t="s">
        <v>192</v>
      </c>
      <c r="AT251" s="133" t="s">
        <v>191</v>
      </c>
      <c r="AU251" s="133" t="s">
        <v>86</v>
      </c>
      <c r="AY251" s="15" t="s">
        <v>124</v>
      </c>
      <c r="BE251" s="134">
        <f>IF(N251="základní",J251,0)</f>
        <v>0</v>
      </c>
      <c r="BF251" s="134">
        <f>IF(N251="snížená",J251,0)</f>
        <v>0</v>
      </c>
      <c r="BG251" s="134">
        <f>IF(N251="zákl. přenesená",J251,0)</f>
        <v>0</v>
      </c>
      <c r="BH251" s="134">
        <f>IF(N251="sníž. přenesená",J251,0)</f>
        <v>0</v>
      </c>
      <c r="BI251" s="134">
        <f>IF(N251="nulová",J251,0)</f>
        <v>0</v>
      </c>
      <c r="BJ251" s="15" t="s">
        <v>84</v>
      </c>
      <c r="BK251" s="134">
        <f>ROUND(I251*H251,2)</f>
        <v>0</v>
      </c>
      <c r="BL251" s="15" t="s">
        <v>192</v>
      </c>
      <c r="BM251" s="133" t="s">
        <v>384</v>
      </c>
    </row>
    <row r="252" spans="2:65" s="1" customFormat="1" ht="19.5">
      <c r="B252" s="28"/>
      <c r="D252" s="138" t="s">
        <v>135</v>
      </c>
      <c r="F252" s="139" t="s">
        <v>289</v>
      </c>
      <c r="L252" s="28"/>
      <c r="M252" s="137"/>
      <c r="T252" s="48"/>
      <c r="AT252" s="15" t="s">
        <v>135</v>
      </c>
      <c r="AU252" s="15" t="s">
        <v>86</v>
      </c>
    </row>
    <row r="253" spans="2:65" s="1" customFormat="1" ht="21.75" customHeight="1">
      <c r="B253" s="122"/>
      <c r="C253" s="123">
        <v>72</v>
      </c>
      <c r="D253" s="123" t="s">
        <v>126</v>
      </c>
      <c r="E253" s="124" t="s">
        <v>385</v>
      </c>
      <c r="F253" s="125" t="s">
        <v>386</v>
      </c>
      <c r="G253" s="126" t="s">
        <v>129</v>
      </c>
      <c r="H253" s="127">
        <v>28</v>
      </c>
      <c r="I253" s="128">
        <v>0</v>
      </c>
      <c r="J253" s="128">
        <f>ROUND(I253*H253,2)</f>
        <v>0</v>
      </c>
      <c r="K253" s="125" t="s">
        <v>3</v>
      </c>
      <c r="L253" s="28"/>
      <c r="M253" s="129" t="s">
        <v>3</v>
      </c>
      <c r="N253" s="130" t="s">
        <v>48</v>
      </c>
      <c r="O253" s="131">
        <v>0</v>
      </c>
      <c r="P253" s="131">
        <f>O253*H253</f>
        <v>0</v>
      </c>
      <c r="Q253" s="131">
        <v>0</v>
      </c>
      <c r="R253" s="131">
        <f>Q253*H253</f>
        <v>0</v>
      </c>
      <c r="S253" s="131">
        <v>0</v>
      </c>
      <c r="T253" s="132">
        <f>S253*H253</f>
        <v>0</v>
      </c>
      <c r="AR253" s="133" t="s">
        <v>195</v>
      </c>
      <c r="AT253" s="133" t="s">
        <v>126</v>
      </c>
      <c r="AU253" s="133" t="s">
        <v>86</v>
      </c>
      <c r="AY253" s="15" t="s">
        <v>124</v>
      </c>
      <c r="BE253" s="134">
        <f>IF(N253="základní",J253,0)</f>
        <v>0</v>
      </c>
      <c r="BF253" s="134">
        <f>IF(N253="snížená",J253,0)</f>
        <v>0</v>
      </c>
      <c r="BG253" s="134">
        <f>IF(N253="zákl. přenesená",J253,0)</f>
        <v>0</v>
      </c>
      <c r="BH253" s="134">
        <f>IF(N253="sníž. přenesená",J253,0)</f>
        <v>0</v>
      </c>
      <c r="BI253" s="134">
        <f>IF(N253="nulová",J253,0)</f>
        <v>0</v>
      </c>
      <c r="BJ253" s="15" t="s">
        <v>84</v>
      </c>
      <c r="BK253" s="134">
        <f>ROUND(I253*H253,2)</f>
        <v>0</v>
      </c>
      <c r="BL253" s="15" t="s">
        <v>195</v>
      </c>
      <c r="BM253" s="133" t="s">
        <v>387</v>
      </c>
    </row>
    <row r="254" spans="2:65" s="1" customFormat="1" ht="29.25">
      <c r="B254" s="28"/>
      <c r="D254" s="138" t="s">
        <v>135</v>
      </c>
      <c r="F254" s="139" t="s">
        <v>388</v>
      </c>
      <c r="L254" s="28"/>
      <c r="M254" s="137"/>
      <c r="T254" s="48"/>
      <c r="AT254" s="15" t="s">
        <v>135</v>
      </c>
      <c r="AU254" s="15" t="s">
        <v>86</v>
      </c>
    </row>
    <row r="255" spans="2:65" s="1" customFormat="1" ht="16.5" customHeight="1">
      <c r="B255" s="122"/>
      <c r="C255" s="123">
        <v>73</v>
      </c>
      <c r="D255" s="123" t="s">
        <v>126</v>
      </c>
      <c r="E255" s="124" t="s">
        <v>389</v>
      </c>
      <c r="F255" s="125" t="s">
        <v>390</v>
      </c>
      <c r="G255" s="126" t="s">
        <v>157</v>
      </c>
      <c r="H255" s="127">
        <v>8</v>
      </c>
      <c r="I255" s="128">
        <v>0</v>
      </c>
      <c r="J255" s="128">
        <f>ROUND(I255*H255,2)</f>
        <v>0</v>
      </c>
      <c r="K255" s="125" t="s">
        <v>3</v>
      </c>
      <c r="L255" s="28"/>
      <c r="M255" s="129" t="s">
        <v>3</v>
      </c>
      <c r="N255" s="130" t="s">
        <v>48</v>
      </c>
      <c r="O255" s="131">
        <v>0</v>
      </c>
      <c r="P255" s="131">
        <f>O255*H255</f>
        <v>0</v>
      </c>
      <c r="Q255" s="131">
        <v>0</v>
      </c>
      <c r="R255" s="131">
        <f>Q255*H255</f>
        <v>0</v>
      </c>
      <c r="S255" s="131">
        <v>0</v>
      </c>
      <c r="T255" s="132">
        <f>S255*H255</f>
        <v>0</v>
      </c>
      <c r="AR255" s="133" t="s">
        <v>195</v>
      </c>
      <c r="AT255" s="133" t="s">
        <v>126</v>
      </c>
      <c r="AU255" s="133" t="s">
        <v>86</v>
      </c>
      <c r="AY255" s="15" t="s">
        <v>124</v>
      </c>
      <c r="BE255" s="134">
        <f>IF(N255="základní",J255,0)</f>
        <v>0</v>
      </c>
      <c r="BF255" s="134">
        <f>IF(N255="snížená",J255,0)</f>
        <v>0</v>
      </c>
      <c r="BG255" s="134">
        <f>IF(N255="zákl. přenesená",J255,0)</f>
        <v>0</v>
      </c>
      <c r="BH255" s="134">
        <f>IF(N255="sníž. přenesená",J255,0)</f>
        <v>0</v>
      </c>
      <c r="BI255" s="134">
        <f>IF(N255="nulová",J255,0)</f>
        <v>0</v>
      </c>
      <c r="BJ255" s="15" t="s">
        <v>84</v>
      </c>
      <c r="BK255" s="134">
        <f>ROUND(I255*H255,2)</f>
        <v>0</v>
      </c>
      <c r="BL255" s="15" t="s">
        <v>195</v>
      </c>
      <c r="BM255" s="133" t="s">
        <v>391</v>
      </c>
    </row>
    <row r="256" spans="2:65" s="1" customFormat="1" ht="29.25">
      <c r="B256" s="28"/>
      <c r="D256" s="138" t="s">
        <v>135</v>
      </c>
      <c r="F256" s="139" t="s">
        <v>392</v>
      </c>
      <c r="L256" s="28"/>
      <c r="M256" s="137"/>
      <c r="T256" s="48"/>
      <c r="AT256" s="15" t="s">
        <v>135</v>
      </c>
      <c r="AU256" s="15" t="s">
        <v>86</v>
      </c>
    </row>
    <row r="257" spans="2:65" s="1" customFormat="1" ht="16.5" customHeight="1">
      <c r="B257" s="122"/>
      <c r="C257" s="146">
        <v>74</v>
      </c>
      <c r="D257" s="146" t="s">
        <v>191</v>
      </c>
      <c r="E257" s="147" t="s">
        <v>393</v>
      </c>
      <c r="F257" s="148" t="s">
        <v>394</v>
      </c>
      <c r="G257" s="149" t="s">
        <v>157</v>
      </c>
      <c r="H257" s="150">
        <v>8</v>
      </c>
      <c r="I257" s="151">
        <v>0</v>
      </c>
      <c r="J257" s="151">
        <f>ROUND(I257*H257,2)</f>
        <v>0</v>
      </c>
      <c r="K257" s="148" t="s">
        <v>3</v>
      </c>
      <c r="L257" s="152"/>
      <c r="M257" s="153" t="s">
        <v>3</v>
      </c>
      <c r="N257" s="154" t="s">
        <v>48</v>
      </c>
      <c r="O257" s="131">
        <v>0</v>
      </c>
      <c r="P257" s="131">
        <f>O257*H257</f>
        <v>0</v>
      </c>
      <c r="Q257" s="131">
        <v>0</v>
      </c>
      <c r="R257" s="131">
        <f>Q257*H257</f>
        <v>0</v>
      </c>
      <c r="S257" s="131">
        <v>0</v>
      </c>
      <c r="T257" s="132">
        <f>S257*H257</f>
        <v>0</v>
      </c>
      <c r="AR257" s="133" t="s">
        <v>192</v>
      </c>
      <c r="AT257" s="133" t="s">
        <v>191</v>
      </c>
      <c r="AU257" s="133" t="s">
        <v>86</v>
      </c>
      <c r="AY257" s="15" t="s">
        <v>124</v>
      </c>
      <c r="BE257" s="134">
        <f>IF(N257="základní",J257,0)</f>
        <v>0</v>
      </c>
      <c r="BF257" s="134">
        <f>IF(N257="snížená",J257,0)</f>
        <v>0</v>
      </c>
      <c r="BG257" s="134">
        <f>IF(N257="zákl. přenesená",J257,0)</f>
        <v>0</v>
      </c>
      <c r="BH257" s="134">
        <f>IF(N257="sníž. přenesená",J257,0)</f>
        <v>0</v>
      </c>
      <c r="BI257" s="134">
        <f>IF(N257="nulová",J257,0)</f>
        <v>0</v>
      </c>
      <c r="BJ257" s="15" t="s">
        <v>84</v>
      </c>
      <c r="BK257" s="134">
        <f>ROUND(I257*H257,2)</f>
        <v>0</v>
      </c>
      <c r="BL257" s="15" t="s">
        <v>192</v>
      </c>
      <c r="BM257" s="133" t="s">
        <v>395</v>
      </c>
    </row>
    <row r="258" spans="2:65" s="1" customFormat="1" ht="19.5">
      <c r="B258" s="28"/>
      <c r="D258" s="138" t="s">
        <v>135</v>
      </c>
      <c r="F258" s="139" t="s">
        <v>289</v>
      </c>
      <c r="L258" s="28"/>
      <c r="M258" s="137"/>
      <c r="T258" s="48"/>
      <c r="AT258" s="15" t="s">
        <v>135</v>
      </c>
      <c r="AU258" s="15" t="s">
        <v>86</v>
      </c>
    </row>
    <row r="259" spans="2:65" s="1" customFormat="1" ht="15" customHeight="1">
      <c r="B259" s="28"/>
      <c r="C259" s="271">
        <v>75</v>
      </c>
      <c r="D259" s="271" t="s">
        <v>191</v>
      </c>
      <c r="E259" s="270">
        <v>34571802</v>
      </c>
      <c r="F259" s="269" t="s">
        <v>879</v>
      </c>
      <c r="G259" s="271" t="s">
        <v>157</v>
      </c>
      <c r="H259" s="272">
        <v>900</v>
      </c>
      <c r="I259" s="273">
        <v>0</v>
      </c>
      <c r="J259" s="273">
        <f>I259*H259</f>
        <v>0</v>
      </c>
      <c r="K259" s="280"/>
      <c r="L259" s="267"/>
      <c r="M259" s="137"/>
      <c r="T259" s="48"/>
      <c r="AT259" s="15"/>
      <c r="AU259" s="15"/>
    </row>
    <row r="260" spans="2:65" s="1" customFormat="1" ht="11.1" customHeight="1">
      <c r="B260" s="28"/>
      <c r="C260" s="274"/>
      <c r="D260" s="274"/>
      <c r="E260" s="275"/>
      <c r="F260" s="278" t="s">
        <v>880</v>
      </c>
      <c r="G260" s="274"/>
      <c r="H260" s="276"/>
      <c r="I260" s="277"/>
      <c r="J260" s="277"/>
      <c r="K260" s="279"/>
      <c r="L260" s="267"/>
      <c r="M260" s="137"/>
      <c r="T260" s="48"/>
      <c r="AT260" s="15"/>
      <c r="AU260" s="15"/>
    </row>
    <row r="261" spans="2:65" s="1" customFormat="1">
      <c r="B261" s="28"/>
      <c r="D261" s="138"/>
      <c r="F261" s="139" t="s">
        <v>881</v>
      </c>
      <c r="L261" s="28"/>
      <c r="M261" s="137"/>
      <c r="T261" s="48"/>
      <c r="AT261" s="15"/>
      <c r="AU261" s="15"/>
    </row>
    <row r="262" spans="2:65" s="1" customFormat="1" ht="14.45" customHeight="1">
      <c r="B262" s="28"/>
      <c r="C262" s="271">
        <v>76</v>
      </c>
      <c r="D262" s="271" t="s">
        <v>191</v>
      </c>
      <c r="E262" s="282"/>
      <c r="F262" s="283" t="s">
        <v>882</v>
      </c>
      <c r="G262" s="271" t="s">
        <v>883</v>
      </c>
      <c r="H262" s="284">
        <v>5</v>
      </c>
      <c r="I262" s="285">
        <v>0</v>
      </c>
      <c r="J262" s="285">
        <f>I262*H262</f>
        <v>0</v>
      </c>
      <c r="K262" s="281"/>
      <c r="L262" s="267"/>
      <c r="M262" s="137"/>
      <c r="T262" s="48"/>
      <c r="AT262" s="15"/>
      <c r="AU262" s="15"/>
    </row>
    <row r="263" spans="2:65" s="1" customFormat="1">
      <c r="B263" s="28"/>
      <c r="D263" s="138"/>
      <c r="F263" s="139" t="s">
        <v>880</v>
      </c>
      <c r="L263" s="28"/>
      <c r="M263" s="137"/>
      <c r="T263" s="48"/>
      <c r="AT263" s="15"/>
      <c r="AU263" s="15"/>
    </row>
    <row r="264" spans="2:65" s="1" customFormat="1">
      <c r="B264" s="28"/>
      <c r="D264" s="138"/>
      <c r="F264" s="139" t="s">
        <v>881</v>
      </c>
      <c r="J264" s="134"/>
      <c r="L264" s="28"/>
      <c r="M264" s="137"/>
      <c r="T264" s="48"/>
      <c r="AT264" s="15"/>
      <c r="AU264" s="15"/>
    </row>
    <row r="265" spans="2:65" s="11" customFormat="1" ht="22.9" customHeight="1">
      <c r="B265" s="111"/>
      <c r="D265" s="112" t="s">
        <v>76</v>
      </c>
      <c r="E265" s="120" t="s">
        <v>396</v>
      </c>
      <c r="F265" s="120" t="s">
        <v>397</v>
      </c>
      <c r="J265" s="121">
        <v>0</v>
      </c>
      <c r="L265" s="111"/>
      <c r="M265" s="115"/>
      <c r="P265" s="116">
        <f>SUM(P266:P389)</f>
        <v>4083.0605999999989</v>
      </c>
      <c r="R265" s="116">
        <f>SUM(R266:R389)</f>
        <v>84.485520000000008</v>
      </c>
      <c r="T265" s="117">
        <f>SUM(T266:T389)</f>
        <v>169.30200000000002</v>
      </c>
      <c r="AR265" s="112" t="s">
        <v>139</v>
      </c>
      <c r="AT265" s="118" t="s">
        <v>76</v>
      </c>
      <c r="AU265" s="118" t="s">
        <v>84</v>
      </c>
      <c r="AY265" s="112" t="s">
        <v>124</v>
      </c>
      <c r="BK265" s="119">
        <f>SUM(BK266:BK389)</f>
        <v>0</v>
      </c>
    </row>
    <row r="266" spans="2:65" s="1" customFormat="1" ht="16.5" customHeight="1">
      <c r="B266" s="122"/>
      <c r="C266" s="123">
        <v>77</v>
      </c>
      <c r="D266" s="123" t="s">
        <v>126</v>
      </c>
      <c r="E266" s="124" t="s">
        <v>398</v>
      </c>
      <c r="F266" s="125" t="s">
        <v>399</v>
      </c>
      <c r="G266" s="126" t="s">
        <v>400</v>
      </c>
      <c r="H266" s="127">
        <v>1.8</v>
      </c>
      <c r="I266" s="128">
        <v>0</v>
      </c>
      <c r="J266" s="128">
        <f>ROUND(I266*H266,2)</f>
        <v>0</v>
      </c>
      <c r="K266" s="125" t="s">
        <v>130</v>
      </c>
      <c r="L266" s="28"/>
      <c r="M266" s="129" t="s">
        <v>3</v>
      </c>
      <c r="N266" s="130" t="s">
        <v>48</v>
      </c>
      <c r="O266" s="131">
        <v>4.0999999999999996</v>
      </c>
      <c r="P266" s="131">
        <f>O266*H266</f>
        <v>7.38</v>
      </c>
      <c r="Q266" s="131">
        <v>8.8000000000000005E-3</v>
      </c>
      <c r="R266" s="131">
        <f>Q266*H266</f>
        <v>1.584E-2</v>
      </c>
      <c r="S266" s="131">
        <v>0</v>
      </c>
      <c r="T266" s="132">
        <f>S266*H266</f>
        <v>0</v>
      </c>
      <c r="AR266" s="133" t="s">
        <v>195</v>
      </c>
      <c r="AT266" s="133" t="s">
        <v>126</v>
      </c>
      <c r="AU266" s="133" t="s">
        <v>86</v>
      </c>
      <c r="AY266" s="15" t="s">
        <v>124</v>
      </c>
      <c r="BE266" s="134">
        <f>IF(N266="základní",J266,0)</f>
        <v>0</v>
      </c>
      <c r="BF266" s="134">
        <f>IF(N266="snížená",J266,0)</f>
        <v>0</v>
      </c>
      <c r="BG266" s="134">
        <f>IF(N266="zákl. přenesená",J266,0)</f>
        <v>0</v>
      </c>
      <c r="BH266" s="134">
        <f>IF(N266="sníž. přenesená",J266,0)</f>
        <v>0</v>
      </c>
      <c r="BI266" s="134">
        <f>IF(N266="nulová",J266,0)</f>
        <v>0</v>
      </c>
      <c r="BJ266" s="15" t="s">
        <v>84</v>
      </c>
      <c r="BK266" s="134">
        <f>ROUND(I266*H266,2)</f>
        <v>0</v>
      </c>
      <c r="BL266" s="15" t="s">
        <v>195</v>
      </c>
      <c r="BM266" s="133" t="s">
        <v>401</v>
      </c>
    </row>
    <row r="267" spans="2:65" s="1" customFormat="1">
      <c r="B267" s="28"/>
      <c r="D267" s="135" t="s">
        <v>133</v>
      </c>
      <c r="F267" s="136" t="s">
        <v>402</v>
      </c>
      <c r="L267" s="28"/>
      <c r="M267" s="137"/>
      <c r="T267" s="48"/>
      <c r="AT267" s="15" t="s">
        <v>133</v>
      </c>
      <c r="AU267" s="15" t="s">
        <v>86</v>
      </c>
    </row>
    <row r="268" spans="2:65" s="1" customFormat="1" ht="19.5">
      <c r="B268" s="28"/>
      <c r="D268" s="138" t="s">
        <v>135</v>
      </c>
      <c r="F268" s="139" t="s">
        <v>403</v>
      </c>
      <c r="L268" s="28"/>
      <c r="M268" s="137"/>
      <c r="T268" s="48"/>
      <c r="AT268" s="15" t="s">
        <v>135</v>
      </c>
      <c r="AU268" s="15" t="s">
        <v>86</v>
      </c>
    </row>
    <row r="269" spans="2:65" s="1" customFormat="1" ht="16.5" customHeight="1">
      <c r="B269" s="122"/>
      <c r="C269" s="123">
        <v>78</v>
      </c>
      <c r="D269" s="123" t="s">
        <v>126</v>
      </c>
      <c r="E269" s="124" t="s">
        <v>404</v>
      </c>
      <c r="F269" s="125" t="s">
        <v>405</v>
      </c>
      <c r="G269" s="126" t="s">
        <v>406</v>
      </c>
      <c r="H269" s="127">
        <v>22.35</v>
      </c>
      <c r="I269" s="128">
        <v>0</v>
      </c>
      <c r="J269" s="128">
        <f>ROUND(I269*H269,2)</f>
        <v>0</v>
      </c>
      <c r="K269" s="125" t="s">
        <v>130</v>
      </c>
      <c r="L269" s="28"/>
      <c r="M269" s="129" t="s">
        <v>3</v>
      </c>
      <c r="N269" s="130" t="s">
        <v>48</v>
      </c>
      <c r="O269" s="131">
        <v>6.4359999999999999</v>
      </c>
      <c r="P269" s="131">
        <f>O269*H269</f>
        <v>143.84460000000001</v>
      </c>
      <c r="Q269" s="131">
        <v>0</v>
      </c>
      <c r="R269" s="131">
        <f>Q269*H269</f>
        <v>0</v>
      </c>
      <c r="S269" s="131">
        <v>2.2000000000000002</v>
      </c>
      <c r="T269" s="132">
        <f>S269*H269</f>
        <v>49.170000000000009</v>
      </c>
      <c r="AR269" s="133" t="s">
        <v>195</v>
      </c>
      <c r="AT269" s="133" t="s">
        <v>126</v>
      </c>
      <c r="AU269" s="133" t="s">
        <v>86</v>
      </c>
      <c r="AY269" s="15" t="s">
        <v>124</v>
      </c>
      <c r="BE269" s="134">
        <f>IF(N269="základní",J269,0)</f>
        <v>0</v>
      </c>
      <c r="BF269" s="134">
        <f>IF(N269="snížená",J269,0)</f>
        <v>0</v>
      </c>
      <c r="BG269" s="134">
        <f>IF(N269="zákl. přenesená",J269,0)</f>
        <v>0</v>
      </c>
      <c r="BH269" s="134">
        <f>IF(N269="sníž. přenesená",J269,0)</f>
        <v>0</v>
      </c>
      <c r="BI269" s="134">
        <f>IF(N269="nulová",J269,0)</f>
        <v>0</v>
      </c>
      <c r="BJ269" s="15" t="s">
        <v>84</v>
      </c>
      <c r="BK269" s="134">
        <f>ROUND(I269*H269,2)</f>
        <v>0</v>
      </c>
      <c r="BL269" s="15" t="s">
        <v>195</v>
      </c>
      <c r="BM269" s="133" t="s">
        <v>407</v>
      </c>
    </row>
    <row r="270" spans="2:65" s="1" customFormat="1" ht="29.25">
      <c r="B270" s="28"/>
      <c r="D270" s="138" t="s">
        <v>135</v>
      </c>
      <c r="F270" s="139" t="s">
        <v>867</v>
      </c>
      <c r="L270" s="28"/>
      <c r="M270" s="137"/>
      <c r="T270" s="48"/>
      <c r="AT270" s="15" t="s">
        <v>135</v>
      </c>
      <c r="AU270" s="15" t="s">
        <v>86</v>
      </c>
    </row>
    <row r="271" spans="2:65" s="1" customFormat="1" ht="24.2" customHeight="1">
      <c r="B271" s="122"/>
      <c r="C271" s="123">
        <v>79</v>
      </c>
      <c r="D271" s="123" t="s">
        <v>126</v>
      </c>
      <c r="E271" s="124" t="s">
        <v>408</v>
      </c>
      <c r="F271" s="125" t="s">
        <v>409</v>
      </c>
      <c r="G271" s="126" t="s">
        <v>129</v>
      </c>
      <c r="H271" s="127">
        <v>2</v>
      </c>
      <c r="I271" s="128">
        <v>0</v>
      </c>
      <c r="J271" s="128">
        <f>ROUND(I271*H271,2)</f>
        <v>0</v>
      </c>
      <c r="K271" s="125" t="s">
        <v>130</v>
      </c>
      <c r="L271" s="28"/>
      <c r="M271" s="129" t="s">
        <v>3</v>
      </c>
      <c r="N271" s="130" t="s">
        <v>48</v>
      </c>
      <c r="O271" s="131">
        <v>7.52</v>
      </c>
      <c r="P271" s="131">
        <f>O271*H271</f>
        <v>15.04</v>
      </c>
      <c r="Q271" s="131">
        <v>0</v>
      </c>
      <c r="R271" s="131">
        <f>Q271*H271</f>
        <v>0</v>
      </c>
      <c r="S271" s="131">
        <v>0</v>
      </c>
      <c r="T271" s="132">
        <f>S271*H271</f>
        <v>0</v>
      </c>
      <c r="AR271" s="133" t="s">
        <v>195</v>
      </c>
      <c r="AT271" s="133" t="s">
        <v>126</v>
      </c>
      <c r="AU271" s="133" t="s">
        <v>86</v>
      </c>
      <c r="AY271" s="15" t="s">
        <v>124</v>
      </c>
      <c r="BE271" s="134">
        <f>IF(N271="základní",J271,0)</f>
        <v>0</v>
      </c>
      <c r="BF271" s="134">
        <f>IF(N271="snížená",J271,0)</f>
        <v>0</v>
      </c>
      <c r="BG271" s="134">
        <f>IF(N271="zákl. přenesená",J271,0)</f>
        <v>0</v>
      </c>
      <c r="BH271" s="134">
        <f>IF(N271="sníž. přenesená",J271,0)</f>
        <v>0</v>
      </c>
      <c r="BI271" s="134">
        <f>IF(N271="nulová",J271,0)</f>
        <v>0</v>
      </c>
      <c r="BJ271" s="15" t="s">
        <v>84</v>
      </c>
      <c r="BK271" s="134">
        <f>ROUND(I271*H271,2)</f>
        <v>0</v>
      </c>
      <c r="BL271" s="15" t="s">
        <v>195</v>
      </c>
      <c r="BM271" s="133" t="s">
        <v>410</v>
      </c>
    </row>
    <row r="272" spans="2:65" s="1" customFormat="1">
      <c r="B272" s="28"/>
      <c r="D272" s="135" t="s">
        <v>133</v>
      </c>
      <c r="F272" s="136" t="s">
        <v>411</v>
      </c>
      <c r="L272" s="28"/>
      <c r="M272" s="137"/>
      <c r="T272" s="48"/>
      <c r="AT272" s="15" t="s">
        <v>133</v>
      </c>
      <c r="AU272" s="15" t="s">
        <v>86</v>
      </c>
    </row>
    <row r="273" spans="2:65" s="1" customFormat="1" ht="19.5">
      <c r="B273" s="28"/>
      <c r="D273" s="138" t="s">
        <v>135</v>
      </c>
      <c r="F273" s="139" t="s">
        <v>412</v>
      </c>
      <c r="L273" s="28"/>
      <c r="M273" s="137"/>
      <c r="T273" s="48"/>
      <c r="AT273" s="15" t="s">
        <v>135</v>
      </c>
      <c r="AU273" s="15" t="s">
        <v>86</v>
      </c>
    </row>
    <row r="274" spans="2:65" s="1" customFormat="1" ht="21.95" customHeight="1">
      <c r="B274" s="28"/>
      <c r="C274" s="286">
        <v>80</v>
      </c>
      <c r="D274" s="305" t="s">
        <v>126</v>
      </c>
      <c r="E274" s="288">
        <v>220182021</v>
      </c>
      <c r="F274" s="287" t="s">
        <v>884</v>
      </c>
      <c r="G274" s="289" t="s">
        <v>157</v>
      </c>
      <c r="H274" s="290">
        <v>900</v>
      </c>
      <c r="I274" s="291">
        <v>0</v>
      </c>
      <c r="J274" s="291">
        <f>H274*I274</f>
        <v>0</v>
      </c>
      <c r="K274" s="303"/>
      <c r="L274" s="267"/>
      <c r="M274" s="137"/>
      <c r="T274" s="48"/>
      <c r="AT274" s="15"/>
      <c r="AU274" s="15"/>
    </row>
    <row r="275" spans="2:65" s="1" customFormat="1" ht="14.1" customHeight="1">
      <c r="B275" s="28"/>
      <c r="C275" s="267"/>
      <c r="D275" s="292"/>
      <c r="E275" s="293"/>
      <c r="F275" s="294"/>
      <c r="G275" s="295"/>
      <c r="H275" s="296"/>
      <c r="I275" s="297"/>
      <c r="J275" s="297"/>
      <c r="K275" s="304"/>
      <c r="L275" s="267"/>
      <c r="M275" s="137"/>
      <c r="T275" s="48"/>
      <c r="AT275" s="15"/>
      <c r="AU275" s="15"/>
    </row>
    <row r="276" spans="2:65" s="1" customFormat="1" ht="23.1" customHeight="1">
      <c r="B276" s="28"/>
      <c r="C276" s="268">
        <v>81</v>
      </c>
      <c r="D276" s="306" t="s">
        <v>126</v>
      </c>
      <c r="E276" s="298">
        <v>460841112</v>
      </c>
      <c r="F276" s="299" t="s">
        <v>885</v>
      </c>
      <c r="G276" s="300" t="s">
        <v>883</v>
      </c>
      <c r="H276" s="301">
        <v>5</v>
      </c>
      <c r="I276" s="302">
        <v>0</v>
      </c>
      <c r="J276" s="302">
        <f>H276*I276</f>
        <v>0</v>
      </c>
      <c r="K276" s="281"/>
      <c r="L276" s="267"/>
      <c r="M276" s="137"/>
      <c r="T276" s="48"/>
      <c r="AT276" s="15"/>
      <c r="AU276" s="15"/>
    </row>
    <row r="277" spans="2:65" s="1" customFormat="1" ht="21.6" customHeight="1">
      <c r="B277" s="28"/>
      <c r="D277" s="138"/>
      <c r="F277" s="139"/>
      <c r="L277" s="28"/>
      <c r="M277" s="137"/>
      <c r="T277" s="48"/>
      <c r="AT277" s="15"/>
      <c r="AU277" s="15"/>
    </row>
    <row r="278" spans="2:65" s="1" customFormat="1" ht="24.2" customHeight="1">
      <c r="B278" s="122"/>
      <c r="C278" s="123">
        <v>82</v>
      </c>
      <c r="D278" s="123" t="s">
        <v>126</v>
      </c>
      <c r="E278" s="124" t="s">
        <v>413</v>
      </c>
      <c r="F278" s="125" t="s">
        <v>414</v>
      </c>
      <c r="G278" s="126" t="s">
        <v>129</v>
      </c>
      <c r="H278" s="127">
        <v>2</v>
      </c>
      <c r="I278" s="128">
        <v>0</v>
      </c>
      <c r="J278" s="128">
        <f>ROUND(I278*H278,2)</f>
        <v>0</v>
      </c>
      <c r="K278" s="125" t="s">
        <v>130</v>
      </c>
      <c r="L278" s="28"/>
      <c r="M278" s="129" t="s">
        <v>3</v>
      </c>
      <c r="N278" s="130" t="s">
        <v>48</v>
      </c>
      <c r="O278" s="131">
        <v>0.252</v>
      </c>
      <c r="P278" s="131">
        <f>O278*H278</f>
        <v>0.504</v>
      </c>
      <c r="Q278" s="131">
        <v>0.37640000000000001</v>
      </c>
      <c r="R278" s="131">
        <f>Q278*H278</f>
        <v>0.75280000000000002</v>
      </c>
      <c r="S278" s="131">
        <v>0</v>
      </c>
      <c r="T278" s="132">
        <f>S278*H278</f>
        <v>0</v>
      </c>
      <c r="AR278" s="133" t="s">
        <v>195</v>
      </c>
      <c r="AT278" s="133" t="s">
        <v>126</v>
      </c>
      <c r="AU278" s="133" t="s">
        <v>86</v>
      </c>
      <c r="AY278" s="15" t="s">
        <v>124</v>
      </c>
      <c r="BE278" s="134">
        <f>IF(N278="základní",J278,0)</f>
        <v>0</v>
      </c>
      <c r="BF278" s="134">
        <f>IF(N278="snížená",J278,0)</f>
        <v>0</v>
      </c>
      <c r="BG278" s="134">
        <f>IF(N278="zákl. přenesená",J278,0)</f>
        <v>0</v>
      </c>
      <c r="BH278" s="134">
        <f>IF(N278="sníž. přenesená",J278,0)</f>
        <v>0</v>
      </c>
      <c r="BI278" s="134">
        <f>IF(N278="nulová",J278,0)</f>
        <v>0</v>
      </c>
      <c r="BJ278" s="15" t="s">
        <v>84</v>
      </c>
      <c r="BK278" s="134">
        <f>ROUND(I278*H278,2)</f>
        <v>0</v>
      </c>
      <c r="BL278" s="15" t="s">
        <v>195</v>
      </c>
      <c r="BM278" s="133" t="s">
        <v>415</v>
      </c>
    </row>
    <row r="279" spans="2:65" s="1" customFormat="1">
      <c r="B279" s="28"/>
      <c r="D279" s="135" t="s">
        <v>133</v>
      </c>
      <c r="F279" s="136" t="s">
        <v>416</v>
      </c>
      <c r="L279" s="28"/>
      <c r="M279" s="137"/>
      <c r="T279" s="48"/>
      <c r="AT279" s="15" t="s">
        <v>133</v>
      </c>
      <c r="AU279" s="15" t="s">
        <v>86</v>
      </c>
    </row>
    <row r="280" spans="2:65" s="1" customFormat="1" ht="19.5">
      <c r="B280" s="28"/>
      <c r="D280" s="138" t="s">
        <v>135</v>
      </c>
      <c r="F280" s="139" t="s">
        <v>412</v>
      </c>
      <c r="L280" s="28"/>
      <c r="M280" s="137"/>
      <c r="T280" s="48"/>
      <c r="AT280" s="15" t="s">
        <v>135</v>
      </c>
      <c r="AU280" s="15" t="s">
        <v>86</v>
      </c>
    </row>
    <row r="281" spans="2:65" s="1" customFormat="1" ht="24.2" customHeight="1">
      <c r="B281" s="122"/>
      <c r="C281" s="123">
        <v>83</v>
      </c>
      <c r="D281" s="123" t="s">
        <v>126</v>
      </c>
      <c r="E281" s="124" t="s">
        <v>417</v>
      </c>
      <c r="F281" s="125" t="s">
        <v>418</v>
      </c>
      <c r="G281" s="126" t="s">
        <v>129</v>
      </c>
      <c r="H281" s="127">
        <v>10</v>
      </c>
      <c r="I281" s="128">
        <v>0</v>
      </c>
      <c r="J281" s="128">
        <f>ROUND(I281*H281,2)</f>
        <v>0</v>
      </c>
      <c r="K281" s="125" t="s">
        <v>130</v>
      </c>
      <c r="L281" s="28"/>
      <c r="M281" s="129" t="s">
        <v>3</v>
      </c>
      <c r="N281" s="130" t="s">
        <v>48</v>
      </c>
      <c r="O281" s="131">
        <v>16.440000000000001</v>
      </c>
      <c r="P281" s="131">
        <f>O281*H281</f>
        <v>164.4</v>
      </c>
      <c r="Q281" s="131">
        <v>0</v>
      </c>
      <c r="R281" s="131">
        <f>Q281*H281</f>
        <v>0</v>
      </c>
      <c r="S281" s="131">
        <v>0</v>
      </c>
      <c r="T281" s="132">
        <f>S281*H281</f>
        <v>0</v>
      </c>
      <c r="AR281" s="133" t="s">
        <v>195</v>
      </c>
      <c r="AT281" s="133" t="s">
        <v>126</v>
      </c>
      <c r="AU281" s="133" t="s">
        <v>86</v>
      </c>
      <c r="AY281" s="15" t="s">
        <v>124</v>
      </c>
      <c r="BE281" s="134">
        <f>IF(N281="základní",J281,0)</f>
        <v>0</v>
      </c>
      <c r="BF281" s="134">
        <f>IF(N281="snížená",J281,0)</f>
        <v>0</v>
      </c>
      <c r="BG281" s="134">
        <f>IF(N281="zákl. přenesená",J281,0)</f>
        <v>0</v>
      </c>
      <c r="BH281" s="134">
        <f>IF(N281="sníž. přenesená",J281,0)</f>
        <v>0</v>
      </c>
      <c r="BI281" s="134">
        <f>IF(N281="nulová",J281,0)</f>
        <v>0</v>
      </c>
      <c r="BJ281" s="15" t="s">
        <v>84</v>
      </c>
      <c r="BK281" s="134">
        <f>ROUND(I281*H281,2)</f>
        <v>0</v>
      </c>
      <c r="BL281" s="15" t="s">
        <v>195</v>
      </c>
      <c r="BM281" s="133" t="s">
        <v>419</v>
      </c>
    </row>
    <row r="282" spans="2:65" s="1" customFormat="1">
      <c r="B282" s="28"/>
      <c r="D282" s="135" t="s">
        <v>133</v>
      </c>
      <c r="F282" s="136" t="s">
        <v>420</v>
      </c>
      <c r="L282" s="28"/>
      <c r="M282" s="137"/>
      <c r="T282" s="48"/>
      <c r="AT282" s="15" t="s">
        <v>133</v>
      </c>
      <c r="AU282" s="15" t="s">
        <v>86</v>
      </c>
    </row>
    <row r="283" spans="2:65" s="1" customFormat="1" ht="19.5">
      <c r="B283" s="28"/>
      <c r="D283" s="138" t="s">
        <v>135</v>
      </c>
      <c r="F283" s="139" t="s">
        <v>421</v>
      </c>
      <c r="L283" s="28"/>
      <c r="M283" s="137"/>
      <c r="T283" s="48"/>
      <c r="AT283" s="15" t="s">
        <v>135</v>
      </c>
      <c r="AU283" s="15" t="s">
        <v>86</v>
      </c>
    </row>
    <row r="284" spans="2:65" s="1" customFormat="1" ht="24.2" customHeight="1">
      <c r="B284" s="122"/>
      <c r="C284" s="123">
        <v>84</v>
      </c>
      <c r="D284" s="123" t="s">
        <v>126</v>
      </c>
      <c r="E284" s="124" t="s">
        <v>422</v>
      </c>
      <c r="F284" s="125" t="s">
        <v>423</v>
      </c>
      <c r="G284" s="126" t="s">
        <v>129</v>
      </c>
      <c r="H284" s="127">
        <v>10</v>
      </c>
      <c r="I284" s="128">
        <v>0</v>
      </c>
      <c r="J284" s="128">
        <f>ROUND(I284*H284,2)</f>
        <v>0</v>
      </c>
      <c r="K284" s="125" t="s">
        <v>130</v>
      </c>
      <c r="L284" s="28"/>
      <c r="M284" s="129" t="s">
        <v>3</v>
      </c>
      <c r="N284" s="130" t="s">
        <v>48</v>
      </c>
      <c r="O284" s="131">
        <v>8.2230000000000008</v>
      </c>
      <c r="P284" s="131">
        <f>O284*H284</f>
        <v>82.23</v>
      </c>
      <c r="Q284" s="131">
        <v>0</v>
      </c>
      <c r="R284" s="131">
        <f>Q284*H284</f>
        <v>0</v>
      </c>
      <c r="S284" s="131">
        <v>0</v>
      </c>
      <c r="T284" s="132">
        <f>S284*H284</f>
        <v>0</v>
      </c>
      <c r="AR284" s="133" t="s">
        <v>195</v>
      </c>
      <c r="AT284" s="133" t="s">
        <v>126</v>
      </c>
      <c r="AU284" s="133" t="s">
        <v>86</v>
      </c>
      <c r="AY284" s="15" t="s">
        <v>124</v>
      </c>
      <c r="BE284" s="134">
        <f>IF(N284="základní",J284,0)</f>
        <v>0</v>
      </c>
      <c r="BF284" s="134">
        <f>IF(N284="snížená",J284,0)</f>
        <v>0</v>
      </c>
      <c r="BG284" s="134">
        <f>IF(N284="zákl. přenesená",J284,0)</f>
        <v>0</v>
      </c>
      <c r="BH284" s="134">
        <f>IF(N284="sníž. přenesená",J284,0)</f>
        <v>0</v>
      </c>
      <c r="BI284" s="134">
        <f>IF(N284="nulová",J284,0)</f>
        <v>0</v>
      </c>
      <c r="BJ284" s="15" t="s">
        <v>84</v>
      </c>
      <c r="BK284" s="134">
        <f>ROUND(I284*H284,2)</f>
        <v>0</v>
      </c>
      <c r="BL284" s="15" t="s">
        <v>195</v>
      </c>
      <c r="BM284" s="133" t="s">
        <v>424</v>
      </c>
    </row>
    <row r="285" spans="2:65" s="1" customFormat="1">
      <c r="B285" s="28"/>
      <c r="D285" s="135" t="s">
        <v>133</v>
      </c>
      <c r="F285" s="136" t="s">
        <v>425</v>
      </c>
      <c r="L285" s="28"/>
      <c r="M285" s="137"/>
      <c r="T285" s="48"/>
      <c r="AT285" s="15" t="s">
        <v>133</v>
      </c>
      <c r="AU285" s="15" t="s">
        <v>86</v>
      </c>
    </row>
    <row r="286" spans="2:65" s="1" customFormat="1" ht="19.5">
      <c r="B286" s="28"/>
      <c r="D286" s="138" t="s">
        <v>135</v>
      </c>
      <c r="F286" s="139" t="s">
        <v>426</v>
      </c>
      <c r="L286" s="28"/>
      <c r="M286" s="137"/>
      <c r="T286" s="48"/>
      <c r="AT286" s="15" t="s">
        <v>135</v>
      </c>
      <c r="AU286" s="15" t="s">
        <v>86</v>
      </c>
    </row>
    <row r="287" spans="2:65" s="1" customFormat="1" ht="24.2" customHeight="1">
      <c r="B287" s="122"/>
      <c r="C287" s="123">
        <v>85</v>
      </c>
      <c r="D287" s="123" t="s">
        <v>126</v>
      </c>
      <c r="E287" s="124" t="s">
        <v>427</v>
      </c>
      <c r="F287" s="125" t="s">
        <v>428</v>
      </c>
      <c r="G287" s="126" t="s">
        <v>157</v>
      </c>
      <c r="H287" s="127">
        <v>164</v>
      </c>
      <c r="I287" s="128">
        <v>0</v>
      </c>
      <c r="J287" s="128">
        <f>ROUND(I287*H287,2)</f>
        <v>0</v>
      </c>
      <c r="K287" s="125" t="s">
        <v>130</v>
      </c>
      <c r="L287" s="28"/>
      <c r="M287" s="129" t="s">
        <v>3</v>
      </c>
      <c r="N287" s="130" t="s">
        <v>48</v>
      </c>
      <c r="O287" s="131">
        <v>0.70299999999999996</v>
      </c>
      <c r="P287" s="131">
        <f>O287*H287</f>
        <v>115.29199999999999</v>
      </c>
      <c r="Q287" s="131">
        <v>2.7299999999999998E-3</v>
      </c>
      <c r="R287" s="131">
        <f>Q287*H287</f>
        <v>0.44771999999999995</v>
      </c>
      <c r="S287" s="131">
        <v>0</v>
      </c>
      <c r="T287" s="132">
        <f>S287*H287</f>
        <v>0</v>
      </c>
      <c r="AR287" s="133" t="s">
        <v>195</v>
      </c>
      <c r="AT287" s="133" t="s">
        <v>126</v>
      </c>
      <c r="AU287" s="133" t="s">
        <v>86</v>
      </c>
      <c r="AY287" s="15" t="s">
        <v>124</v>
      </c>
      <c r="BE287" s="134">
        <f>IF(N287="základní",J287,0)</f>
        <v>0</v>
      </c>
      <c r="BF287" s="134">
        <f>IF(N287="snížená",J287,0)</f>
        <v>0</v>
      </c>
      <c r="BG287" s="134">
        <f>IF(N287="zákl. přenesená",J287,0)</f>
        <v>0</v>
      </c>
      <c r="BH287" s="134">
        <f>IF(N287="sníž. přenesená",J287,0)</f>
        <v>0</v>
      </c>
      <c r="BI287" s="134">
        <f>IF(N287="nulová",J287,0)</f>
        <v>0</v>
      </c>
      <c r="BJ287" s="15" t="s">
        <v>84</v>
      </c>
      <c r="BK287" s="134">
        <f>ROUND(I287*H287,2)</f>
        <v>0</v>
      </c>
      <c r="BL287" s="15" t="s">
        <v>195</v>
      </c>
      <c r="BM287" s="133" t="s">
        <v>429</v>
      </c>
    </row>
    <row r="288" spans="2:65" s="1" customFormat="1">
      <c r="B288" s="28"/>
      <c r="D288" s="135" t="s">
        <v>133</v>
      </c>
      <c r="F288" s="136" t="s">
        <v>430</v>
      </c>
      <c r="L288" s="28"/>
      <c r="M288" s="137"/>
      <c r="T288" s="48"/>
      <c r="AT288" s="15" t="s">
        <v>133</v>
      </c>
      <c r="AU288" s="15" t="s">
        <v>86</v>
      </c>
    </row>
    <row r="289" spans="2:65" s="1" customFormat="1" ht="19.5">
      <c r="B289" s="28"/>
      <c r="D289" s="138" t="s">
        <v>135</v>
      </c>
      <c r="F289" s="139" t="s">
        <v>431</v>
      </c>
      <c r="L289" s="28"/>
      <c r="M289" s="137"/>
      <c r="T289" s="48"/>
      <c r="AT289" s="15" t="s">
        <v>135</v>
      </c>
      <c r="AU289" s="15" t="s">
        <v>86</v>
      </c>
    </row>
    <row r="290" spans="2:65" s="1" customFormat="1" ht="16.5" customHeight="1">
      <c r="B290" s="122"/>
      <c r="C290" s="146">
        <v>86</v>
      </c>
      <c r="D290" s="146" t="s">
        <v>191</v>
      </c>
      <c r="E290" s="147" t="s">
        <v>432</v>
      </c>
      <c r="F290" s="148" t="s">
        <v>433</v>
      </c>
      <c r="G290" s="149" t="s">
        <v>157</v>
      </c>
      <c r="H290" s="150">
        <v>164</v>
      </c>
      <c r="I290" s="151">
        <v>0</v>
      </c>
      <c r="J290" s="151">
        <f>ROUND(I290*H290,2)</f>
        <v>0</v>
      </c>
      <c r="K290" s="148" t="s">
        <v>3</v>
      </c>
      <c r="L290" s="152"/>
      <c r="M290" s="153" t="s">
        <v>3</v>
      </c>
      <c r="N290" s="154" t="s">
        <v>48</v>
      </c>
      <c r="O290" s="131">
        <v>0</v>
      </c>
      <c r="P290" s="131">
        <f>O290*H290</f>
        <v>0</v>
      </c>
      <c r="Q290" s="131">
        <v>0</v>
      </c>
      <c r="R290" s="131">
        <f>Q290*H290</f>
        <v>0</v>
      </c>
      <c r="S290" s="131">
        <v>0</v>
      </c>
      <c r="T290" s="132">
        <f>S290*H290</f>
        <v>0</v>
      </c>
      <c r="AR290" s="133" t="s">
        <v>192</v>
      </c>
      <c r="AT290" s="133" t="s">
        <v>191</v>
      </c>
      <c r="AU290" s="133" t="s">
        <v>86</v>
      </c>
      <c r="AY290" s="15" t="s">
        <v>124</v>
      </c>
      <c r="BE290" s="134">
        <f>IF(N290="základní",J290,0)</f>
        <v>0</v>
      </c>
      <c r="BF290" s="134">
        <f>IF(N290="snížená",J290,0)</f>
        <v>0</v>
      </c>
      <c r="BG290" s="134">
        <f>IF(N290="zákl. přenesená",J290,0)</f>
        <v>0</v>
      </c>
      <c r="BH290" s="134">
        <f>IF(N290="sníž. přenesená",J290,0)</f>
        <v>0</v>
      </c>
      <c r="BI290" s="134">
        <f>IF(N290="nulová",J290,0)</f>
        <v>0</v>
      </c>
      <c r="BJ290" s="15" t="s">
        <v>84</v>
      </c>
      <c r="BK290" s="134">
        <f>ROUND(I290*H290,2)</f>
        <v>0</v>
      </c>
      <c r="BL290" s="15" t="s">
        <v>192</v>
      </c>
      <c r="BM290" s="133" t="s">
        <v>434</v>
      </c>
    </row>
    <row r="291" spans="2:65" s="1" customFormat="1" ht="29.25">
      <c r="B291" s="28"/>
      <c r="D291" s="138" t="s">
        <v>135</v>
      </c>
      <c r="F291" s="139" t="s">
        <v>435</v>
      </c>
      <c r="L291" s="28"/>
      <c r="M291" s="137"/>
      <c r="T291" s="48"/>
      <c r="AT291" s="15" t="s">
        <v>135</v>
      </c>
      <c r="AU291" s="15" t="s">
        <v>86</v>
      </c>
    </row>
    <row r="292" spans="2:65" s="1" customFormat="1" ht="16.5" customHeight="1">
      <c r="B292" s="122"/>
      <c r="C292" s="146">
        <v>87</v>
      </c>
      <c r="D292" s="146" t="s">
        <v>191</v>
      </c>
      <c r="E292" s="147" t="s">
        <v>436</v>
      </c>
      <c r="F292" s="148" t="s">
        <v>437</v>
      </c>
      <c r="G292" s="149" t="s">
        <v>129</v>
      </c>
      <c r="H292" s="150">
        <v>16</v>
      </c>
      <c r="I292" s="151">
        <v>0</v>
      </c>
      <c r="J292" s="151">
        <f>ROUND(I292*H292,2)</f>
        <v>0</v>
      </c>
      <c r="K292" s="148" t="s">
        <v>3</v>
      </c>
      <c r="L292" s="152"/>
      <c r="M292" s="153" t="s">
        <v>3</v>
      </c>
      <c r="N292" s="154" t="s">
        <v>48</v>
      </c>
      <c r="O292" s="131">
        <v>0</v>
      </c>
      <c r="P292" s="131">
        <f>O292*H292</f>
        <v>0</v>
      </c>
      <c r="Q292" s="131">
        <v>0</v>
      </c>
      <c r="R292" s="131">
        <f>Q292*H292</f>
        <v>0</v>
      </c>
      <c r="S292" s="131">
        <v>0</v>
      </c>
      <c r="T292" s="132">
        <f>S292*H292</f>
        <v>0</v>
      </c>
      <c r="AR292" s="133" t="s">
        <v>192</v>
      </c>
      <c r="AT292" s="133" t="s">
        <v>191</v>
      </c>
      <c r="AU292" s="133" t="s">
        <v>86</v>
      </c>
      <c r="AY292" s="15" t="s">
        <v>124</v>
      </c>
      <c r="BE292" s="134">
        <f>IF(N292="základní",J292,0)</f>
        <v>0</v>
      </c>
      <c r="BF292" s="134">
        <f>IF(N292="snížená",J292,0)</f>
        <v>0</v>
      </c>
      <c r="BG292" s="134">
        <f>IF(N292="zákl. přenesená",J292,0)</f>
        <v>0</v>
      </c>
      <c r="BH292" s="134">
        <f>IF(N292="sníž. přenesená",J292,0)</f>
        <v>0</v>
      </c>
      <c r="BI292" s="134">
        <f>IF(N292="nulová",J292,0)</f>
        <v>0</v>
      </c>
      <c r="BJ292" s="15" t="s">
        <v>84</v>
      </c>
      <c r="BK292" s="134">
        <f>ROUND(I292*H292,2)</f>
        <v>0</v>
      </c>
      <c r="BL292" s="15" t="s">
        <v>192</v>
      </c>
      <c r="BM292" s="133" t="s">
        <v>438</v>
      </c>
    </row>
    <row r="293" spans="2:65" s="1" customFormat="1" ht="29.25">
      <c r="B293" s="28"/>
      <c r="D293" s="138" t="s">
        <v>135</v>
      </c>
      <c r="F293" s="139" t="s">
        <v>439</v>
      </c>
      <c r="L293" s="28"/>
      <c r="M293" s="137"/>
      <c r="T293" s="48"/>
      <c r="AT293" s="15" t="s">
        <v>135</v>
      </c>
      <c r="AU293" s="15" t="s">
        <v>86</v>
      </c>
    </row>
    <row r="294" spans="2:65" s="1" customFormat="1" ht="24.2" customHeight="1">
      <c r="B294" s="122"/>
      <c r="C294" s="123">
        <v>88</v>
      </c>
      <c r="D294" s="123" t="s">
        <v>126</v>
      </c>
      <c r="E294" s="124" t="s">
        <v>440</v>
      </c>
      <c r="F294" s="125" t="s">
        <v>441</v>
      </c>
      <c r="G294" s="126" t="s">
        <v>406</v>
      </c>
      <c r="H294" s="127">
        <v>8</v>
      </c>
      <c r="I294" s="128">
        <v>0</v>
      </c>
      <c r="J294" s="128">
        <f>ROUND(I294*H294,2)</f>
        <v>0</v>
      </c>
      <c r="K294" s="125" t="s">
        <v>130</v>
      </c>
      <c r="L294" s="28"/>
      <c r="M294" s="129" t="s">
        <v>3</v>
      </c>
      <c r="N294" s="130" t="s">
        <v>48</v>
      </c>
      <c r="O294" s="131">
        <v>0.70899999999999996</v>
      </c>
      <c r="P294" s="131">
        <f>O294*H294</f>
        <v>5.6719999999999997</v>
      </c>
      <c r="Q294" s="131">
        <v>0</v>
      </c>
      <c r="R294" s="131">
        <f>Q294*H294</f>
        <v>0</v>
      </c>
      <c r="S294" s="131">
        <v>0</v>
      </c>
      <c r="T294" s="132">
        <f>S294*H294</f>
        <v>0</v>
      </c>
      <c r="AR294" s="133" t="s">
        <v>195</v>
      </c>
      <c r="AT294" s="133" t="s">
        <v>126</v>
      </c>
      <c r="AU294" s="133" t="s">
        <v>86</v>
      </c>
      <c r="AY294" s="15" t="s">
        <v>124</v>
      </c>
      <c r="BE294" s="134">
        <f>IF(N294="základní",J294,0)</f>
        <v>0</v>
      </c>
      <c r="BF294" s="134">
        <f>IF(N294="snížená",J294,0)</f>
        <v>0</v>
      </c>
      <c r="BG294" s="134">
        <f>IF(N294="zákl. přenesená",J294,0)</f>
        <v>0</v>
      </c>
      <c r="BH294" s="134">
        <f>IF(N294="sníž. přenesená",J294,0)</f>
        <v>0</v>
      </c>
      <c r="BI294" s="134">
        <f>IF(N294="nulová",J294,0)</f>
        <v>0</v>
      </c>
      <c r="BJ294" s="15" t="s">
        <v>84</v>
      </c>
      <c r="BK294" s="134">
        <f>ROUND(I294*H294,2)</f>
        <v>0</v>
      </c>
      <c r="BL294" s="15" t="s">
        <v>195</v>
      </c>
      <c r="BM294" s="133" t="s">
        <v>442</v>
      </c>
    </row>
    <row r="295" spans="2:65" s="1" customFormat="1">
      <c r="B295" s="28"/>
      <c r="D295" s="135" t="s">
        <v>133</v>
      </c>
      <c r="F295" s="136" t="s">
        <v>443</v>
      </c>
      <c r="L295" s="28"/>
      <c r="M295" s="137"/>
      <c r="T295" s="48"/>
      <c r="AT295" s="15" t="s">
        <v>133</v>
      </c>
      <c r="AU295" s="15" t="s">
        <v>86</v>
      </c>
    </row>
    <row r="296" spans="2:65" s="1" customFormat="1" ht="39">
      <c r="B296" s="28"/>
      <c r="D296" s="138" t="s">
        <v>135</v>
      </c>
      <c r="F296" s="139" t="s">
        <v>873</v>
      </c>
      <c r="L296" s="28"/>
      <c r="M296" s="137"/>
      <c r="T296" s="48"/>
      <c r="AT296" s="15" t="s">
        <v>135</v>
      </c>
      <c r="AU296" s="15" t="s">
        <v>86</v>
      </c>
    </row>
    <row r="297" spans="2:65" s="1" customFormat="1" ht="24.2" customHeight="1">
      <c r="B297" s="122"/>
      <c r="C297" s="123">
        <v>89</v>
      </c>
      <c r="D297" s="123" t="s">
        <v>126</v>
      </c>
      <c r="E297" s="124" t="s">
        <v>445</v>
      </c>
      <c r="F297" s="125" t="s">
        <v>446</v>
      </c>
      <c r="G297" s="126" t="s">
        <v>406</v>
      </c>
      <c r="H297" s="127">
        <v>8</v>
      </c>
      <c r="I297" s="128">
        <v>0</v>
      </c>
      <c r="J297" s="128">
        <f>ROUND(I297*H297,2)</f>
        <v>0</v>
      </c>
      <c r="K297" s="125" t="s">
        <v>130</v>
      </c>
      <c r="L297" s="28"/>
      <c r="M297" s="129" t="s">
        <v>3</v>
      </c>
      <c r="N297" s="130" t="s">
        <v>48</v>
      </c>
      <c r="O297" s="131">
        <v>0.81499999999999995</v>
      </c>
      <c r="P297" s="131">
        <f>O297*H297</f>
        <v>6.52</v>
      </c>
      <c r="Q297" s="131">
        <v>0</v>
      </c>
      <c r="R297" s="131">
        <f>Q297*H297</f>
        <v>0</v>
      </c>
      <c r="S297" s="131">
        <v>0</v>
      </c>
      <c r="T297" s="132">
        <f>S297*H297</f>
        <v>0</v>
      </c>
      <c r="AR297" s="133" t="s">
        <v>195</v>
      </c>
      <c r="AT297" s="133" t="s">
        <v>126</v>
      </c>
      <c r="AU297" s="133" t="s">
        <v>86</v>
      </c>
      <c r="AY297" s="15" t="s">
        <v>124</v>
      </c>
      <c r="BE297" s="134">
        <f>IF(N297="základní",J297,0)</f>
        <v>0</v>
      </c>
      <c r="BF297" s="134">
        <f>IF(N297="snížená",J297,0)</f>
        <v>0</v>
      </c>
      <c r="BG297" s="134">
        <f>IF(N297="zákl. přenesená",J297,0)</f>
        <v>0</v>
      </c>
      <c r="BH297" s="134">
        <f>IF(N297="sníž. přenesená",J297,0)</f>
        <v>0</v>
      </c>
      <c r="BI297" s="134">
        <f>IF(N297="nulová",J297,0)</f>
        <v>0</v>
      </c>
      <c r="BJ297" s="15" t="s">
        <v>84</v>
      </c>
      <c r="BK297" s="134">
        <f>ROUND(I297*H297,2)</f>
        <v>0</v>
      </c>
      <c r="BL297" s="15" t="s">
        <v>195</v>
      </c>
      <c r="BM297" s="133" t="s">
        <v>447</v>
      </c>
    </row>
    <row r="298" spans="2:65" s="1" customFormat="1">
      <c r="B298" s="28"/>
      <c r="D298" s="135" t="s">
        <v>133</v>
      </c>
      <c r="F298" s="136" t="s">
        <v>448</v>
      </c>
      <c r="L298" s="28"/>
      <c r="M298" s="137"/>
      <c r="T298" s="48"/>
      <c r="AT298" s="15" t="s">
        <v>133</v>
      </c>
      <c r="AU298" s="15" t="s">
        <v>86</v>
      </c>
    </row>
    <row r="299" spans="2:65" s="1" customFormat="1" ht="39">
      <c r="B299" s="28"/>
      <c r="D299" s="138" t="s">
        <v>135</v>
      </c>
      <c r="F299" s="139" t="s">
        <v>444</v>
      </c>
      <c r="L299" s="28"/>
      <c r="M299" s="137"/>
      <c r="T299" s="48"/>
      <c r="AT299" s="15" t="s">
        <v>135</v>
      </c>
      <c r="AU299" s="15" t="s">
        <v>86</v>
      </c>
    </row>
    <row r="300" spans="2:65" s="1" customFormat="1" ht="16.5" customHeight="1">
      <c r="B300" s="122"/>
      <c r="C300" s="123">
        <v>90</v>
      </c>
      <c r="D300" s="123" t="s">
        <v>126</v>
      </c>
      <c r="E300" s="124" t="s">
        <v>449</v>
      </c>
      <c r="F300" s="125" t="s">
        <v>450</v>
      </c>
      <c r="G300" s="126" t="s">
        <v>137</v>
      </c>
      <c r="H300" s="127">
        <v>12</v>
      </c>
      <c r="I300" s="128">
        <v>0</v>
      </c>
      <c r="J300" s="128">
        <f>ROUND(I300*H300,2)</f>
        <v>0</v>
      </c>
      <c r="K300" s="125" t="s">
        <v>130</v>
      </c>
      <c r="L300" s="28"/>
      <c r="M300" s="129" t="s">
        <v>3</v>
      </c>
      <c r="N300" s="130" t="s">
        <v>48</v>
      </c>
      <c r="O300" s="131">
        <v>0.156</v>
      </c>
      <c r="P300" s="131">
        <f>O300*H300</f>
        <v>1.8719999999999999</v>
      </c>
      <c r="Q300" s="131">
        <v>6.9999999999999999E-4</v>
      </c>
      <c r="R300" s="131">
        <f>Q300*H300</f>
        <v>8.3999999999999995E-3</v>
      </c>
      <c r="S300" s="131">
        <v>0</v>
      </c>
      <c r="T300" s="132">
        <f>S300*H300</f>
        <v>0</v>
      </c>
      <c r="AR300" s="133" t="s">
        <v>195</v>
      </c>
      <c r="AT300" s="133" t="s">
        <v>126</v>
      </c>
      <c r="AU300" s="133" t="s">
        <v>86</v>
      </c>
      <c r="AY300" s="15" t="s">
        <v>124</v>
      </c>
      <c r="BE300" s="134">
        <f>IF(N300="základní",J300,0)</f>
        <v>0</v>
      </c>
      <c r="BF300" s="134">
        <f>IF(N300="snížená",J300,0)</f>
        <v>0</v>
      </c>
      <c r="BG300" s="134">
        <f>IF(N300="zákl. přenesená",J300,0)</f>
        <v>0</v>
      </c>
      <c r="BH300" s="134">
        <f>IF(N300="sníž. přenesená",J300,0)</f>
        <v>0</v>
      </c>
      <c r="BI300" s="134">
        <f>IF(N300="nulová",J300,0)</f>
        <v>0</v>
      </c>
      <c r="BJ300" s="15" t="s">
        <v>84</v>
      </c>
      <c r="BK300" s="134">
        <f>ROUND(I300*H300,2)</f>
        <v>0</v>
      </c>
      <c r="BL300" s="15" t="s">
        <v>195</v>
      </c>
      <c r="BM300" s="133" t="s">
        <v>451</v>
      </c>
    </row>
    <row r="301" spans="2:65" s="1" customFormat="1">
      <c r="B301" s="28"/>
      <c r="D301" s="135" t="s">
        <v>133</v>
      </c>
      <c r="F301" s="136" t="s">
        <v>452</v>
      </c>
      <c r="L301" s="28"/>
      <c r="M301" s="137"/>
      <c r="T301" s="48"/>
      <c r="AT301" s="15" t="s">
        <v>133</v>
      </c>
      <c r="AU301" s="15" t="s">
        <v>86</v>
      </c>
    </row>
    <row r="302" spans="2:65" s="1" customFormat="1" ht="19.5">
      <c r="B302" s="28"/>
      <c r="D302" s="138" t="s">
        <v>135</v>
      </c>
      <c r="F302" s="139" t="s">
        <v>453</v>
      </c>
      <c r="L302" s="28"/>
      <c r="M302" s="137"/>
      <c r="T302" s="48"/>
      <c r="AT302" s="15" t="s">
        <v>135</v>
      </c>
      <c r="AU302" s="15" t="s">
        <v>86</v>
      </c>
    </row>
    <row r="303" spans="2:65" s="1" customFormat="1" ht="16.5" customHeight="1">
      <c r="B303" s="122"/>
      <c r="C303" s="123">
        <v>91</v>
      </c>
      <c r="D303" s="123" t="s">
        <v>126</v>
      </c>
      <c r="E303" s="124" t="s">
        <v>454</v>
      </c>
      <c r="F303" s="125" t="s">
        <v>455</v>
      </c>
      <c r="G303" s="126" t="s">
        <v>137</v>
      </c>
      <c r="H303" s="127">
        <v>12</v>
      </c>
      <c r="I303" s="128">
        <v>0</v>
      </c>
      <c r="J303" s="128">
        <f>ROUND(I303*H303,2)</f>
        <v>0</v>
      </c>
      <c r="K303" s="125" t="s">
        <v>130</v>
      </c>
      <c r="L303" s="28"/>
      <c r="M303" s="129" t="s">
        <v>3</v>
      </c>
      <c r="N303" s="130" t="s">
        <v>48</v>
      </c>
      <c r="O303" s="131">
        <v>9.5000000000000001E-2</v>
      </c>
      <c r="P303" s="131">
        <f>O303*H303</f>
        <v>1.1400000000000001</v>
      </c>
      <c r="Q303" s="131">
        <v>0</v>
      </c>
      <c r="R303" s="131">
        <f>Q303*H303</f>
        <v>0</v>
      </c>
      <c r="S303" s="131">
        <v>0</v>
      </c>
      <c r="T303" s="132">
        <f>S303*H303</f>
        <v>0</v>
      </c>
      <c r="AR303" s="133" t="s">
        <v>195</v>
      </c>
      <c r="AT303" s="133" t="s">
        <v>126</v>
      </c>
      <c r="AU303" s="133" t="s">
        <v>86</v>
      </c>
      <c r="AY303" s="15" t="s">
        <v>124</v>
      </c>
      <c r="BE303" s="134">
        <f>IF(N303="základní",J303,0)</f>
        <v>0</v>
      </c>
      <c r="BF303" s="134">
        <f>IF(N303="snížená",J303,0)</f>
        <v>0</v>
      </c>
      <c r="BG303" s="134">
        <f>IF(N303="zákl. přenesená",J303,0)</f>
        <v>0</v>
      </c>
      <c r="BH303" s="134">
        <f>IF(N303="sníž. přenesená",J303,0)</f>
        <v>0</v>
      </c>
      <c r="BI303" s="134">
        <f>IF(N303="nulová",J303,0)</f>
        <v>0</v>
      </c>
      <c r="BJ303" s="15" t="s">
        <v>84</v>
      </c>
      <c r="BK303" s="134">
        <f>ROUND(I303*H303,2)</f>
        <v>0</v>
      </c>
      <c r="BL303" s="15" t="s">
        <v>195</v>
      </c>
      <c r="BM303" s="133" t="s">
        <v>456</v>
      </c>
    </row>
    <row r="304" spans="2:65" s="1" customFormat="1">
      <c r="B304" s="28"/>
      <c r="D304" s="135" t="s">
        <v>133</v>
      </c>
      <c r="F304" s="136" t="s">
        <v>457</v>
      </c>
      <c r="L304" s="28"/>
      <c r="M304" s="137"/>
      <c r="T304" s="48"/>
      <c r="AT304" s="15" t="s">
        <v>133</v>
      </c>
      <c r="AU304" s="15" t="s">
        <v>86</v>
      </c>
    </row>
    <row r="305" spans="2:65" s="1" customFormat="1" ht="19.5">
      <c r="B305" s="28"/>
      <c r="D305" s="138" t="s">
        <v>135</v>
      </c>
      <c r="F305" s="139" t="s">
        <v>458</v>
      </c>
      <c r="L305" s="28"/>
      <c r="M305" s="137"/>
      <c r="T305" s="48"/>
      <c r="AT305" s="15" t="s">
        <v>135</v>
      </c>
      <c r="AU305" s="15" t="s">
        <v>86</v>
      </c>
    </row>
    <row r="306" spans="2:65" s="1" customFormat="1" ht="24.2" customHeight="1">
      <c r="B306" s="122"/>
      <c r="C306" s="123">
        <v>92</v>
      </c>
      <c r="D306" s="123" t="s">
        <v>126</v>
      </c>
      <c r="E306" s="124" t="s">
        <v>459</v>
      </c>
      <c r="F306" s="125" t="s">
        <v>460</v>
      </c>
      <c r="G306" s="126" t="s">
        <v>406</v>
      </c>
      <c r="H306" s="127">
        <v>22</v>
      </c>
      <c r="I306" s="128">
        <v>0</v>
      </c>
      <c r="J306" s="128">
        <f>ROUND(I306*H306,2)</f>
        <v>0</v>
      </c>
      <c r="K306" s="125" t="s">
        <v>130</v>
      </c>
      <c r="L306" s="28"/>
      <c r="M306" s="129" t="s">
        <v>3</v>
      </c>
      <c r="N306" s="130" t="s">
        <v>48</v>
      </c>
      <c r="O306" s="131">
        <v>0.629</v>
      </c>
      <c r="P306" s="131">
        <f>O306*H306</f>
        <v>13.838000000000001</v>
      </c>
      <c r="Q306" s="131">
        <v>2.5018699999999998</v>
      </c>
      <c r="R306" s="131">
        <f>Q306*H306</f>
        <v>55.041139999999999</v>
      </c>
      <c r="S306" s="131">
        <v>0</v>
      </c>
      <c r="T306" s="132">
        <f>S306*H306</f>
        <v>0</v>
      </c>
      <c r="AR306" s="133" t="s">
        <v>195</v>
      </c>
      <c r="AT306" s="133" t="s">
        <v>126</v>
      </c>
      <c r="AU306" s="133" t="s">
        <v>86</v>
      </c>
      <c r="AY306" s="15" t="s">
        <v>124</v>
      </c>
      <c r="BE306" s="134">
        <f>IF(N306="základní",J306,0)</f>
        <v>0</v>
      </c>
      <c r="BF306" s="134">
        <f>IF(N306="snížená",J306,0)</f>
        <v>0</v>
      </c>
      <c r="BG306" s="134">
        <f>IF(N306="zákl. přenesená",J306,0)</f>
        <v>0</v>
      </c>
      <c r="BH306" s="134">
        <f>IF(N306="sníž. přenesená",J306,0)</f>
        <v>0</v>
      </c>
      <c r="BI306" s="134">
        <f>IF(N306="nulová",J306,0)</f>
        <v>0</v>
      </c>
      <c r="BJ306" s="15" t="s">
        <v>84</v>
      </c>
      <c r="BK306" s="134">
        <f>ROUND(I306*H306,2)</f>
        <v>0</v>
      </c>
      <c r="BL306" s="15" t="s">
        <v>195</v>
      </c>
      <c r="BM306" s="133" t="s">
        <v>461</v>
      </c>
    </row>
    <row r="307" spans="2:65" s="1" customFormat="1" ht="19.5">
      <c r="B307" s="28"/>
      <c r="D307" s="138" t="s">
        <v>135</v>
      </c>
      <c r="F307" s="139" t="s">
        <v>868</v>
      </c>
      <c r="L307" s="28"/>
      <c r="M307" s="137"/>
      <c r="T307" s="48"/>
      <c r="AT307" s="15" t="s">
        <v>135</v>
      </c>
      <c r="AU307" s="15" t="s">
        <v>86</v>
      </c>
    </row>
    <row r="308" spans="2:65" s="1" customFormat="1" ht="16.5" customHeight="1">
      <c r="B308" s="122"/>
      <c r="C308" s="123">
        <v>93</v>
      </c>
      <c r="D308" s="123" t="s">
        <v>126</v>
      </c>
      <c r="E308" s="124" t="s">
        <v>462</v>
      </c>
      <c r="F308" s="125" t="s">
        <v>463</v>
      </c>
      <c r="G308" s="126" t="s">
        <v>129</v>
      </c>
      <c r="H308" s="127">
        <v>8</v>
      </c>
      <c r="I308" s="128">
        <v>0</v>
      </c>
      <c r="J308" s="128">
        <f>ROUND(I308*H308,2)</f>
        <v>0</v>
      </c>
      <c r="K308" s="125" t="s">
        <v>130</v>
      </c>
      <c r="L308" s="28"/>
      <c r="M308" s="129" t="s">
        <v>3</v>
      </c>
      <c r="N308" s="130" t="s">
        <v>48</v>
      </c>
      <c r="O308" s="131">
        <v>1.9E-2</v>
      </c>
      <c r="P308" s="131">
        <f>O308*H308</f>
        <v>0.152</v>
      </c>
      <c r="Q308" s="131">
        <v>7.6E-3</v>
      </c>
      <c r="R308" s="131">
        <f>Q308*H308</f>
        <v>6.08E-2</v>
      </c>
      <c r="S308" s="131">
        <v>0</v>
      </c>
      <c r="T308" s="132">
        <f>S308*H308</f>
        <v>0</v>
      </c>
      <c r="AR308" s="133" t="s">
        <v>195</v>
      </c>
      <c r="AT308" s="133" t="s">
        <v>126</v>
      </c>
      <c r="AU308" s="133" t="s">
        <v>86</v>
      </c>
      <c r="AY308" s="15" t="s">
        <v>124</v>
      </c>
      <c r="BE308" s="134">
        <f>IF(N308="základní",J308,0)</f>
        <v>0</v>
      </c>
      <c r="BF308" s="134">
        <f>IF(N308="snížená",J308,0)</f>
        <v>0</v>
      </c>
      <c r="BG308" s="134">
        <f>IF(N308="zákl. přenesená",J308,0)</f>
        <v>0</v>
      </c>
      <c r="BH308" s="134">
        <f>IF(N308="sníž. přenesená",J308,0)</f>
        <v>0</v>
      </c>
      <c r="BI308" s="134">
        <f>IF(N308="nulová",J308,0)</f>
        <v>0</v>
      </c>
      <c r="BJ308" s="15" t="s">
        <v>84</v>
      </c>
      <c r="BK308" s="134">
        <f>ROUND(I308*H308,2)</f>
        <v>0</v>
      </c>
      <c r="BL308" s="15" t="s">
        <v>195</v>
      </c>
      <c r="BM308" s="133" t="s">
        <v>464</v>
      </c>
    </row>
    <row r="309" spans="2:65" s="1" customFormat="1">
      <c r="B309" s="28"/>
      <c r="D309" s="135" t="s">
        <v>133</v>
      </c>
      <c r="F309" s="136" t="s">
        <v>465</v>
      </c>
      <c r="L309" s="28"/>
      <c r="M309" s="137"/>
      <c r="T309" s="48"/>
      <c r="AT309" s="15" t="s">
        <v>133</v>
      </c>
      <c r="AU309" s="15" t="s">
        <v>86</v>
      </c>
    </row>
    <row r="310" spans="2:65" s="1" customFormat="1" ht="19.5">
      <c r="B310" s="28"/>
      <c r="D310" s="138" t="s">
        <v>135</v>
      </c>
      <c r="F310" s="139" t="s">
        <v>466</v>
      </c>
      <c r="L310" s="28"/>
      <c r="M310" s="137"/>
      <c r="T310" s="48"/>
      <c r="AT310" s="15" t="s">
        <v>135</v>
      </c>
      <c r="AU310" s="15" t="s">
        <v>86</v>
      </c>
    </row>
    <row r="311" spans="2:65" s="1" customFormat="1" ht="24.2" customHeight="1">
      <c r="B311" s="122"/>
      <c r="C311" s="123">
        <v>94</v>
      </c>
      <c r="D311" s="123" t="s">
        <v>126</v>
      </c>
      <c r="E311" s="124" t="s">
        <v>467</v>
      </c>
      <c r="F311" s="125" t="s">
        <v>468</v>
      </c>
      <c r="G311" s="126" t="s">
        <v>129</v>
      </c>
      <c r="H311" s="127">
        <v>12</v>
      </c>
      <c r="I311" s="128">
        <v>0</v>
      </c>
      <c r="J311" s="128">
        <f>ROUND(I311*H311,2)</f>
        <v>0</v>
      </c>
      <c r="K311" s="125" t="s">
        <v>130</v>
      </c>
      <c r="L311" s="28"/>
      <c r="M311" s="129" t="s">
        <v>3</v>
      </c>
      <c r="N311" s="130" t="s">
        <v>48</v>
      </c>
      <c r="O311" s="131">
        <v>0.53900000000000003</v>
      </c>
      <c r="P311" s="131">
        <f>O311*H311</f>
        <v>6.468</v>
      </c>
      <c r="Q311" s="131">
        <v>0.19400000000000001</v>
      </c>
      <c r="R311" s="131">
        <f>Q311*H311</f>
        <v>2.3280000000000003</v>
      </c>
      <c r="S311" s="131">
        <v>0</v>
      </c>
      <c r="T311" s="132">
        <f>S311*H311</f>
        <v>0</v>
      </c>
      <c r="AR311" s="133" t="s">
        <v>195</v>
      </c>
      <c r="AT311" s="133" t="s">
        <v>126</v>
      </c>
      <c r="AU311" s="133" t="s">
        <v>86</v>
      </c>
      <c r="AY311" s="15" t="s">
        <v>124</v>
      </c>
      <c r="BE311" s="134">
        <f>IF(N311="základní",J311,0)</f>
        <v>0</v>
      </c>
      <c r="BF311" s="134">
        <f>IF(N311="snížená",J311,0)</f>
        <v>0</v>
      </c>
      <c r="BG311" s="134">
        <f>IF(N311="zákl. přenesená",J311,0)</f>
        <v>0</v>
      </c>
      <c r="BH311" s="134">
        <f>IF(N311="sníž. přenesená",J311,0)</f>
        <v>0</v>
      </c>
      <c r="BI311" s="134">
        <f>IF(N311="nulová",J311,0)</f>
        <v>0</v>
      </c>
      <c r="BJ311" s="15" t="s">
        <v>84</v>
      </c>
      <c r="BK311" s="134">
        <f>ROUND(I311*H311,2)</f>
        <v>0</v>
      </c>
      <c r="BL311" s="15" t="s">
        <v>195</v>
      </c>
      <c r="BM311" s="133" t="s">
        <v>469</v>
      </c>
    </row>
    <row r="312" spans="2:65" s="1" customFormat="1">
      <c r="B312" s="28"/>
      <c r="D312" s="135" t="s">
        <v>133</v>
      </c>
      <c r="F312" s="136" t="s">
        <v>470</v>
      </c>
      <c r="L312" s="28"/>
      <c r="M312" s="137"/>
      <c r="T312" s="48"/>
      <c r="AT312" s="15" t="s">
        <v>133</v>
      </c>
      <c r="AU312" s="15" t="s">
        <v>86</v>
      </c>
    </row>
    <row r="313" spans="2:65" s="1" customFormat="1" ht="48.75">
      <c r="B313" s="28"/>
      <c r="D313" s="138" t="s">
        <v>135</v>
      </c>
      <c r="F313" s="139" t="s">
        <v>471</v>
      </c>
      <c r="L313" s="28"/>
      <c r="M313" s="137"/>
      <c r="T313" s="48"/>
      <c r="AT313" s="15" t="s">
        <v>135</v>
      </c>
      <c r="AU313" s="15" t="s">
        <v>86</v>
      </c>
    </row>
    <row r="314" spans="2:65" s="1" customFormat="1" ht="37.9" customHeight="1">
      <c r="B314" s="122"/>
      <c r="C314" s="123">
        <v>95</v>
      </c>
      <c r="D314" s="123" t="s">
        <v>126</v>
      </c>
      <c r="E314" s="124" t="s">
        <v>472</v>
      </c>
      <c r="F314" s="125" t="s">
        <v>473</v>
      </c>
      <c r="G314" s="126" t="s">
        <v>157</v>
      </c>
      <c r="H314" s="127">
        <v>1720</v>
      </c>
      <c r="I314" s="128">
        <v>0</v>
      </c>
      <c r="J314" s="128">
        <f>ROUND(I314*H314,2)</f>
        <v>0</v>
      </c>
      <c r="K314" s="125" t="s">
        <v>130</v>
      </c>
      <c r="L314" s="28"/>
      <c r="M314" s="129" t="s">
        <v>3</v>
      </c>
      <c r="N314" s="130" t="s">
        <v>48</v>
      </c>
      <c r="O314" s="131">
        <v>1.0409999999999999</v>
      </c>
      <c r="P314" s="131">
        <f>O314*H314</f>
        <v>1790.52</v>
      </c>
      <c r="Q314" s="131">
        <v>0</v>
      </c>
      <c r="R314" s="131">
        <f>Q314*H314</f>
        <v>0</v>
      </c>
      <c r="S314" s="131">
        <v>0</v>
      </c>
      <c r="T314" s="132">
        <f>S314*H314</f>
        <v>0</v>
      </c>
      <c r="AR314" s="133" t="s">
        <v>195</v>
      </c>
      <c r="AT314" s="133" t="s">
        <v>126</v>
      </c>
      <c r="AU314" s="133" t="s">
        <v>86</v>
      </c>
      <c r="AY314" s="15" t="s">
        <v>124</v>
      </c>
      <c r="BE314" s="134">
        <f>IF(N314="základní",J314,0)</f>
        <v>0</v>
      </c>
      <c r="BF314" s="134">
        <f>IF(N314="snížená",J314,0)</f>
        <v>0</v>
      </c>
      <c r="BG314" s="134">
        <f>IF(N314="zákl. přenesená",J314,0)</f>
        <v>0</v>
      </c>
      <c r="BH314" s="134">
        <f>IF(N314="sníž. přenesená",J314,0)</f>
        <v>0</v>
      </c>
      <c r="BI314" s="134">
        <f>IF(N314="nulová",J314,0)</f>
        <v>0</v>
      </c>
      <c r="BJ314" s="15" t="s">
        <v>84</v>
      </c>
      <c r="BK314" s="134">
        <f>ROUND(I314*H314,2)</f>
        <v>0</v>
      </c>
      <c r="BL314" s="15" t="s">
        <v>195</v>
      </c>
      <c r="BM314" s="133" t="s">
        <v>474</v>
      </c>
    </row>
    <row r="315" spans="2:65" s="1" customFormat="1" ht="24.2" customHeight="1">
      <c r="B315" s="122"/>
      <c r="C315" s="123">
        <v>96</v>
      </c>
      <c r="D315" s="123" t="s">
        <v>126</v>
      </c>
      <c r="E315" s="124" t="s">
        <v>475</v>
      </c>
      <c r="F315" s="125" t="s">
        <v>476</v>
      </c>
      <c r="G315" s="126" t="s">
        <v>157</v>
      </c>
      <c r="H315" s="127">
        <v>1720</v>
      </c>
      <c r="I315" s="128">
        <v>0</v>
      </c>
      <c r="J315" s="128">
        <f>ROUND(I315*H315,2)</f>
        <v>0</v>
      </c>
      <c r="K315" s="125" t="s">
        <v>3</v>
      </c>
      <c r="L315" s="28"/>
      <c r="M315" s="129" t="s">
        <v>3</v>
      </c>
      <c r="N315" s="130" t="s">
        <v>48</v>
      </c>
      <c r="O315" s="131">
        <v>0.06</v>
      </c>
      <c r="P315" s="131">
        <f>O315*H315</f>
        <v>103.2</v>
      </c>
      <c r="Q315" s="131">
        <v>0</v>
      </c>
      <c r="R315" s="131">
        <f>Q315*H315</f>
        <v>0</v>
      </c>
      <c r="S315" s="131">
        <v>0</v>
      </c>
      <c r="T315" s="132">
        <f>S315*H315</f>
        <v>0</v>
      </c>
      <c r="AR315" s="133" t="s">
        <v>195</v>
      </c>
      <c r="AT315" s="133" t="s">
        <v>126</v>
      </c>
      <c r="AU315" s="133" t="s">
        <v>86</v>
      </c>
      <c r="AY315" s="15" t="s">
        <v>124</v>
      </c>
      <c r="BE315" s="134">
        <f>IF(N315="základní",J315,0)</f>
        <v>0</v>
      </c>
      <c r="BF315" s="134">
        <f>IF(N315="snížená",J315,0)</f>
        <v>0</v>
      </c>
      <c r="BG315" s="134">
        <f>IF(N315="zákl. přenesená",J315,0)</f>
        <v>0</v>
      </c>
      <c r="BH315" s="134">
        <f>IF(N315="sníž. přenesená",J315,0)</f>
        <v>0</v>
      </c>
      <c r="BI315" s="134">
        <f>IF(N315="nulová",J315,0)</f>
        <v>0</v>
      </c>
      <c r="BJ315" s="15" t="s">
        <v>84</v>
      </c>
      <c r="BK315" s="134">
        <f>ROUND(I315*H315,2)</f>
        <v>0</v>
      </c>
      <c r="BL315" s="15" t="s">
        <v>195</v>
      </c>
      <c r="BM315" s="133" t="s">
        <v>477</v>
      </c>
    </row>
    <row r="316" spans="2:65" s="1" customFormat="1" ht="19.5">
      <c r="B316" s="28"/>
      <c r="D316" s="138" t="s">
        <v>135</v>
      </c>
      <c r="F316" s="139" t="s">
        <v>478</v>
      </c>
      <c r="L316" s="28"/>
      <c r="M316" s="137"/>
      <c r="T316" s="48"/>
      <c r="AT316" s="15" t="s">
        <v>135</v>
      </c>
      <c r="AU316" s="15" t="s">
        <v>86</v>
      </c>
    </row>
    <row r="317" spans="2:65" s="1" customFormat="1" ht="33" customHeight="1">
      <c r="B317" s="122"/>
      <c r="C317" s="123">
        <v>97</v>
      </c>
      <c r="D317" s="123" t="s">
        <v>126</v>
      </c>
      <c r="E317" s="124" t="s">
        <v>479</v>
      </c>
      <c r="F317" s="125" t="s">
        <v>480</v>
      </c>
      <c r="G317" s="126" t="s">
        <v>157</v>
      </c>
      <c r="H317" s="127">
        <v>1720</v>
      </c>
      <c r="I317" s="128">
        <v>0</v>
      </c>
      <c r="J317" s="128">
        <f>ROUND(I317*H317,2)</f>
        <v>0</v>
      </c>
      <c r="K317" s="125" t="s">
        <v>130</v>
      </c>
      <c r="L317" s="28"/>
      <c r="M317" s="129" t="s">
        <v>3</v>
      </c>
      <c r="N317" s="130" t="s">
        <v>48</v>
      </c>
      <c r="O317" s="131">
        <v>9.4E-2</v>
      </c>
      <c r="P317" s="131">
        <f>O317*H317</f>
        <v>161.68</v>
      </c>
      <c r="Q317" s="131">
        <v>0</v>
      </c>
      <c r="R317" s="131">
        <f>Q317*H317</f>
        <v>0</v>
      </c>
      <c r="S317" s="131">
        <v>0</v>
      </c>
      <c r="T317" s="132">
        <f>S317*H317</f>
        <v>0</v>
      </c>
      <c r="AR317" s="133" t="s">
        <v>195</v>
      </c>
      <c r="AT317" s="133" t="s">
        <v>126</v>
      </c>
      <c r="AU317" s="133" t="s">
        <v>86</v>
      </c>
      <c r="AY317" s="15" t="s">
        <v>124</v>
      </c>
      <c r="BE317" s="134">
        <f>IF(N317="základní",J317,0)</f>
        <v>0</v>
      </c>
      <c r="BF317" s="134">
        <f>IF(N317="snížená",J317,0)</f>
        <v>0</v>
      </c>
      <c r="BG317" s="134">
        <f>IF(N317="zákl. přenesená",J317,0)</f>
        <v>0</v>
      </c>
      <c r="BH317" s="134">
        <f>IF(N317="sníž. přenesená",J317,0)</f>
        <v>0</v>
      </c>
      <c r="BI317" s="134">
        <f>IF(N317="nulová",J317,0)</f>
        <v>0</v>
      </c>
      <c r="BJ317" s="15" t="s">
        <v>84</v>
      </c>
      <c r="BK317" s="134">
        <f>ROUND(I317*H317,2)</f>
        <v>0</v>
      </c>
      <c r="BL317" s="15" t="s">
        <v>195</v>
      </c>
      <c r="BM317" s="133" t="s">
        <v>481</v>
      </c>
    </row>
    <row r="318" spans="2:65" s="1" customFormat="1">
      <c r="B318" s="28"/>
      <c r="D318" s="135" t="s">
        <v>133</v>
      </c>
      <c r="F318" s="136" t="s">
        <v>482</v>
      </c>
      <c r="L318" s="28"/>
      <c r="M318" s="137"/>
      <c r="T318" s="48"/>
      <c r="AT318" s="15" t="s">
        <v>133</v>
      </c>
      <c r="AU318" s="15" t="s">
        <v>86</v>
      </c>
    </row>
    <row r="319" spans="2:65" s="1" customFormat="1" ht="19.5">
      <c r="B319" s="28"/>
      <c r="D319" s="138" t="s">
        <v>135</v>
      </c>
      <c r="F319" s="139" t="s">
        <v>483</v>
      </c>
      <c r="L319" s="28"/>
      <c r="M319" s="137"/>
      <c r="T319" s="48"/>
      <c r="AT319" s="15" t="s">
        <v>135</v>
      </c>
      <c r="AU319" s="15" t="s">
        <v>86</v>
      </c>
    </row>
    <row r="320" spans="2:65" s="1" customFormat="1" ht="37.9" customHeight="1">
      <c r="B320" s="122"/>
      <c r="C320" s="123">
        <v>98</v>
      </c>
      <c r="D320" s="123" t="s">
        <v>126</v>
      </c>
      <c r="E320" s="124" t="s">
        <v>484</v>
      </c>
      <c r="F320" s="125" t="s">
        <v>485</v>
      </c>
      <c r="G320" s="126" t="s">
        <v>157</v>
      </c>
      <c r="H320" s="127">
        <v>58</v>
      </c>
      <c r="I320" s="128">
        <v>0</v>
      </c>
      <c r="J320" s="128">
        <f>ROUND(I320*H320,2)</f>
        <v>0</v>
      </c>
      <c r="K320" s="125" t="s">
        <v>130</v>
      </c>
      <c r="L320" s="28"/>
      <c r="M320" s="129" t="s">
        <v>3</v>
      </c>
      <c r="N320" s="130" t="s">
        <v>48</v>
      </c>
      <c r="O320" s="131">
        <v>0.83299999999999996</v>
      </c>
      <c r="P320" s="131">
        <f>O320*H320</f>
        <v>48.314</v>
      </c>
      <c r="Q320" s="131">
        <v>0</v>
      </c>
      <c r="R320" s="131">
        <f>Q320*H320</f>
        <v>0</v>
      </c>
      <c r="S320" s="131">
        <v>0</v>
      </c>
      <c r="T320" s="132">
        <f>S320*H320</f>
        <v>0</v>
      </c>
      <c r="AR320" s="133" t="s">
        <v>195</v>
      </c>
      <c r="AT320" s="133" t="s">
        <v>126</v>
      </c>
      <c r="AU320" s="133" t="s">
        <v>86</v>
      </c>
      <c r="AY320" s="15" t="s">
        <v>124</v>
      </c>
      <c r="BE320" s="134">
        <f>IF(N320="základní",J320,0)</f>
        <v>0</v>
      </c>
      <c r="BF320" s="134">
        <f>IF(N320="snížená",J320,0)</f>
        <v>0</v>
      </c>
      <c r="BG320" s="134">
        <f>IF(N320="zákl. přenesená",J320,0)</f>
        <v>0</v>
      </c>
      <c r="BH320" s="134">
        <f>IF(N320="sníž. přenesená",J320,0)</f>
        <v>0</v>
      </c>
      <c r="BI320" s="134">
        <f>IF(N320="nulová",J320,0)</f>
        <v>0</v>
      </c>
      <c r="BJ320" s="15" t="s">
        <v>84</v>
      </c>
      <c r="BK320" s="134">
        <f>ROUND(I320*H320,2)</f>
        <v>0</v>
      </c>
      <c r="BL320" s="15" t="s">
        <v>195</v>
      </c>
      <c r="BM320" s="133" t="s">
        <v>486</v>
      </c>
    </row>
    <row r="321" spans="2:65" s="1" customFormat="1" ht="33" customHeight="1">
      <c r="B321" s="122"/>
      <c r="C321" s="123">
        <v>99</v>
      </c>
      <c r="D321" s="123" t="s">
        <v>126</v>
      </c>
      <c r="E321" s="124" t="s">
        <v>487</v>
      </c>
      <c r="F321" s="125" t="s">
        <v>488</v>
      </c>
      <c r="G321" s="126" t="s">
        <v>157</v>
      </c>
      <c r="H321" s="127">
        <v>58</v>
      </c>
      <c r="I321" s="128">
        <v>0</v>
      </c>
      <c r="J321" s="128">
        <f>ROUND(I321*H321,2)</f>
        <v>0</v>
      </c>
      <c r="K321" s="125" t="s">
        <v>130</v>
      </c>
      <c r="L321" s="28"/>
      <c r="M321" s="129" t="s">
        <v>3</v>
      </c>
      <c r="N321" s="130" t="s">
        <v>48</v>
      </c>
      <c r="O321" s="131">
        <v>5.5E-2</v>
      </c>
      <c r="P321" s="131">
        <f>O321*H321</f>
        <v>3.19</v>
      </c>
      <c r="Q321" s="131">
        <v>0</v>
      </c>
      <c r="R321" s="131">
        <f>Q321*H321</f>
        <v>0</v>
      </c>
      <c r="S321" s="131">
        <v>0</v>
      </c>
      <c r="T321" s="132">
        <f>S321*H321</f>
        <v>0</v>
      </c>
      <c r="AR321" s="133" t="s">
        <v>195</v>
      </c>
      <c r="AT321" s="133" t="s">
        <v>126</v>
      </c>
      <c r="AU321" s="133" t="s">
        <v>86</v>
      </c>
      <c r="AY321" s="15" t="s">
        <v>124</v>
      </c>
      <c r="BE321" s="134">
        <f>IF(N321="základní",J321,0)</f>
        <v>0</v>
      </c>
      <c r="BF321" s="134">
        <f>IF(N321="snížená",J321,0)</f>
        <v>0</v>
      </c>
      <c r="BG321" s="134">
        <f>IF(N321="zákl. přenesená",J321,0)</f>
        <v>0</v>
      </c>
      <c r="BH321" s="134">
        <f>IF(N321="sníž. přenesená",J321,0)</f>
        <v>0</v>
      </c>
      <c r="BI321" s="134">
        <f>IF(N321="nulová",J321,0)</f>
        <v>0</v>
      </c>
      <c r="BJ321" s="15" t="s">
        <v>84</v>
      </c>
      <c r="BK321" s="134">
        <f>ROUND(I321*H321,2)</f>
        <v>0</v>
      </c>
      <c r="BL321" s="15" t="s">
        <v>195</v>
      </c>
      <c r="BM321" s="133" t="s">
        <v>489</v>
      </c>
    </row>
    <row r="322" spans="2:65" s="1" customFormat="1">
      <c r="B322" s="28"/>
      <c r="D322" s="135" t="s">
        <v>133</v>
      </c>
      <c r="F322" s="136" t="s">
        <v>490</v>
      </c>
      <c r="L322" s="28"/>
      <c r="M322" s="137"/>
      <c r="T322" s="48"/>
      <c r="AT322" s="15" t="s">
        <v>133</v>
      </c>
      <c r="AU322" s="15" t="s">
        <v>86</v>
      </c>
    </row>
    <row r="323" spans="2:65" s="1" customFormat="1" ht="29.25">
      <c r="B323" s="28"/>
      <c r="D323" s="138" t="s">
        <v>135</v>
      </c>
      <c r="F323" s="139" t="s">
        <v>491</v>
      </c>
      <c r="L323" s="28"/>
      <c r="M323" s="137"/>
      <c r="T323" s="48"/>
      <c r="AT323" s="15" t="s">
        <v>135</v>
      </c>
      <c r="AU323" s="15" t="s">
        <v>86</v>
      </c>
    </row>
    <row r="324" spans="2:65" s="1" customFormat="1" ht="21.75" customHeight="1">
      <c r="B324" s="122"/>
      <c r="C324" s="123">
        <v>100</v>
      </c>
      <c r="D324" s="123" t="s">
        <v>126</v>
      </c>
      <c r="E324" s="124" t="s">
        <v>492</v>
      </c>
      <c r="F324" s="125" t="s">
        <v>493</v>
      </c>
      <c r="G324" s="126" t="s">
        <v>157</v>
      </c>
      <c r="H324" s="127">
        <v>800</v>
      </c>
      <c r="I324" s="128">
        <v>0</v>
      </c>
      <c r="J324" s="128">
        <f>ROUND(I324*H324,2)</f>
        <v>0</v>
      </c>
      <c r="K324" s="125" t="s">
        <v>130</v>
      </c>
      <c r="L324" s="28"/>
      <c r="M324" s="129" t="s">
        <v>3</v>
      </c>
      <c r="N324" s="130" t="s">
        <v>48</v>
      </c>
      <c r="O324" s="131">
        <v>0.11899999999999999</v>
      </c>
      <c r="P324" s="131">
        <f>O324*H324</f>
        <v>95.199999999999989</v>
      </c>
      <c r="Q324" s="131">
        <v>0</v>
      </c>
      <c r="R324" s="131">
        <f>Q324*H324</f>
        <v>0</v>
      </c>
      <c r="S324" s="131">
        <v>0</v>
      </c>
      <c r="T324" s="132">
        <f>S324*H324</f>
        <v>0</v>
      </c>
      <c r="AR324" s="133" t="s">
        <v>195</v>
      </c>
      <c r="AT324" s="133" t="s">
        <v>126</v>
      </c>
      <c r="AU324" s="133" t="s">
        <v>86</v>
      </c>
      <c r="AY324" s="15" t="s">
        <v>124</v>
      </c>
      <c r="BE324" s="134">
        <f>IF(N324="základní",J324,0)</f>
        <v>0</v>
      </c>
      <c r="BF324" s="134">
        <f>IF(N324="snížená",J324,0)</f>
        <v>0</v>
      </c>
      <c r="BG324" s="134">
        <f>IF(N324="zákl. přenesená",J324,0)</f>
        <v>0</v>
      </c>
      <c r="BH324" s="134">
        <f>IF(N324="sníž. přenesená",J324,0)</f>
        <v>0</v>
      </c>
      <c r="BI324" s="134">
        <f>IF(N324="nulová",J324,0)</f>
        <v>0</v>
      </c>
      <c r="BJ324" s="15" t="s">
        <v>84</v>
      </c>
      <c r="BK324" s="134">
        <f>ROUND(I324*H324,2)</f>
        <v>0</v>
      </c>
      <c r="BL324" s="15" t="s">
        <v>195</v>
      </c>
      <c r="BM324" s="133" t="s">
        <v>494</v>
      </c>
    </row>
    <row r="325" spans="2:65" s="1" customFormat="1">
      <c r="B325" s="28"/>
      <c r="D325" s="135" t="s">
        <v>133</v>
      </c>
      <c r="F325" s="136" t="s">
        <v>495</v>
      </c>
      <c r="L325" s="28"/>
      <c r="M325" s="137"/>
      <c r="T325" s="48"/>
      <c r="AT325" s="15" t="s">
        <v>133</v>
      </c>
      <c r="AU325" s="15" t="s">
        <v>86</v>
      </c>
    </row>
    <row r="326" spans="2:65" s="1" customFormat="1" ht="19.5">
      <c r="B326" s="28"/>
      <c r="D326" s="138" t="s">
        <v>135</v>
      </c>
      <c r="F326" s="139" t="s">
        <v>496</v>
      </c>
      <c r="L326" s="28"/>
      <c r="M326" s="137"/>
      <c r="T326" s="48"/>
      <c r="AT326" s="15" t="s">
        <v>135</v>
      </c>
      <c r="AU326" s="15" t="s">
        <v>86</v>
      </c>
    </row>
    <row r="327" spans="2:65" s="1" customFormat="1" ht="21.75" customHeight="1">
      <c r="B327" s="122"/>
      <c r="C327" s="146">
        <v>101</v>
      </c>
      <c r="D327" s="146" t="s">
        <v>191</v>
      </c>
      <c r="E327" s="147" t="s">
        <v>497</v>
      </c>
      <c r="F327" s="148" t="s">
        <v>498</v>
      </c>
      <c r="G327" s="149" t="s">
        <v>157</v>
      </c>
      <c r="H327" s="150">
        <v>800</v>
      </c>
      <c r="I327" s="151">
        <v>0</v>
      </c>
      <c r="J327" s="151">
        <f>ROUND(I327*H327,2)</f>
        <v>0</v>
      </c>
      <c r="K327" s="148" t="s">
        <v>3</v>
      </c>
      <c r="L327" s="152"/>
      <c r="M327" s="153" t="s">
        <v>3</v>
      </c>
      <c r="N327" s="154" t="s">
        <v>48</v>
      </c>
      <c r="O327" s="131">
        <v>0</v>
      </c>
      <c r="P327" s="131">
        <f>O327*H327</f>
        <v>0</v>
      </c>
      <c r="Q327" s="131">
        <v>0</v>
      </c>
      <c r="R327" s="131">
        <f>Q327*H327</f>
        <v>0</v>
      </c>
      <c r="S327" s="131">
        <v>0</v>
      </c>
      <c r="T327" s="132">
        <f>S327*H327</f>
        <v>0</v>
      </c>
      <c r="AR327" s="133" t="s">
        <v>192</v>
      </c>
      <c r="AT327" s="133" t="s">
        <v>191</v>
      </c>
      <c r="AU327" s="133" t="s">
        <v>86</v>
      </c>
      <c r="AY327" s="15" t="s">
        <v>124</v>
      </c>
      <c r="BE327" s="134">
        <f>IF(N327="základní",J327,0)</f>
        <v>0</v>
      </c>
      <c r="BF327" s="134">
        <f>IF(N327="snížená",J327,0)</f>
        <v>0</v>
      </c>
      <c r="BG327" s="134">
        <f>IF(N327="zákl. přenesená",J327,0)</f>
        <v>0</v>
      </c>
      <c r="BH327" s="134">
        <f>IF(N327="sníž. přenesená",J327,0)</f>
        <v>0</v>
      </c>
      <c r="BI327" s="134">
        <f>IF(N327="nulová",J327,0)</f>
        <v>0</v>
      </c>
      <c r="BJ327" s="15" t="s">
        <v>84</v>
      </c>
      <c r="BK327" s="134">
        <f>ROUND(I327*H327,2)</f>
        <v>0</v>
      </c>
      <c r="BL327" s="15" t="s">
        <v>192</v>
      </c>
      <c r="BM327" s="133" t="s">
        <v>499</v>
      </c>
    </row>
    <row r="328" spans="2:65" s="1" customFormat="1" ht="29.25">
      <c r="B328" s="28"/>
      <c r="D328" s="138" t="s">
        <v>135</v>
      </c>
      <c r="F328" s="139" t="s">
        <v>500</v>
      </c>
      <c r="L328" s="28"/>
      <c r="M328" s="137"/>
      <c r="T328" s="48"/>
      <c r="AT328" s="15" t="s">
        <v>135</v>
      </c>
      <c r="AU328" s="15" t="s">
        <v>86</v>
      </c>
    </row>
    <row r="329" spans="2:65" s="1" customFormat="1" ht="21.75" customHeight="1">
      <c r="B329" s="122"/>
      <c r="C329" s="123">
        <v>102</v>
      </c>
      <c r="D329" s="123" t="s">
        <v>126</v>
      </c>
      <c r="E329" s="124" t="s">
        <v>501</v>
      </c>
      <c r="F329" s="125" t="s">
        <v>502</v>
      </c>
      <c r="G329" s="126" t="s">
        <v>157</v>
      </c>
      <c r="H329" s="127">
        <v>1800</v>
      </c>
      <c r="I329" s="128">
        <v>0</v>
      </c>
      <c r="J329" s="128">
        <f>ROUND(I329*H329,2)</f>
        <v>0</v>
      </c>
      <c r="K329" s="125" t="s">
        <v>130</v>
      </c>
      <c r="L329" s="28"/>
      <c r="M329" s="129" t="s">
        <v>3</v>
      </c>
      <c r="N329" s="130" t="s">
        <v>48</v>
      </c>
      <c r="O329" s="131">
        <v>0.124</v>
      </c>
      <c r="P329" s="131">
        <f>O329*H329</f>
        <v>223.2</v>
      </c>
      <c r="Q329" s="131">
        <v>0</v>
      </c>
      <c r="R329" s="131">
        <f>Q329*H329</f>
        <v>0</v>
      </c>
      <c r="S329" s="131">
        <v>0</v>
      </c>
      <c r="T329" s="132">
        <f>S329*H329</f>
        <v>0</v>
      </c>
      <c r="AR329" s="133" t="s">
        <v>195</v>
      </c>
      <c r="AT329" s="133" t="s">
        <v>126</v>
      </c>
      <c r="AU329" s="133" t="s">
        <v>86</v>
      </c>
      <c r="AY329" s="15" t="s">
        <v>124</v>
      </c>
      <c r="BE329" s="134">
        <f>IF(N329="základní",J329,0)</f>
        <v>0</v>
      </c>
      <c r="BF329" s="134">
        <f>IF(N329="snížená",J329,0)</f>
        <v>0</v>
      </c>
      <c r="BG329" s="134">
        <f>IF(N329="zákl. přenesená",J329,0)</f>
        <v>0</v>
      </c>
      <c r="BH329" s="134">
        <f>IF(N329="sníž. přenesená",J329,0)</f>
        <v>0</v>
      </c>
      <c r="BI329" s="134">
        <f>IF(N329="nulová",J329,0)</f>
        <v>0</v>
      </c>
      <c r="BJ329" s="15" t="s">
        <v>84</v>
      </c>
      <c r="BK329" s="134">
        <f>ROUND(I329*H329,2)</f>
        <v>0</v>
      </c>
      <c r="BL329" s="15" t="s">
        <v>195</v>
      </c>
      <c r="BM329" s="133" t="s">
        <v>503</v>
      </c>
    </row>
    <row r="330" spans="2:65" s="1" customFormat="1">
      <c r="B330" s="28"/>
      <c r="D330" s="135" t="s">
        <v>133</v>
      </c>
      <c r="F330" s="136" t="s">
        <v>504</v>
      </c>
      <c r="L330" s="28"/>
      <c r="M330" s="137"/>
      <c r="T330" s="48"/>
      <c r="AT330" s="15" t="s">
        <v>133</v>
      </c>
      <c r="AU330" s="15" t="s">
        <v>86</v>
      </c>
    </row>
    <row r="331" spans="2:65" s="1" customFormat="1" ht="29.25">
      <c r="B331" s="28"/>
      <c r="D331" s="138" t="s">
        <v>135</v>
      </c>
      <c r="F331" s="139" t="s">
        <v>505</v>
      </c>
      <c r="L331" s="28"/>
      <c r="M331" s="137"/>
      <c r="T331" s="48"/>
      <c r="AT331" s="15" t="s">
        <v>135</v>
      </c>
      <c r="AU331" s="15" t="s">
        <v>86</v>
      </c>
    </row>
    <row r="332" spans="2:65" s="1" customFormat="1" ht="21.75" customHeight="1">
      <c r="B332" s="122"/>
      <c r="C332" s="146">
        <v>103</v>
      </c>
      <c r="D332" s="146" t="s">
        <v>191</v>
      </c>
      <c r="E332" s="147" t="s">
        <v>506</v>
      </c>
      <c r="F332" s="148" t="s">
        <v>507</v>
      </c>
      <c r="G332" s="149" t="s">
        <v>157</v>
      </c>
      <c r="H332" s="150">
        <v>1800</v>
      </c>
      <c r="I332" s="151">
        <v>0</v>
      </c>
      <c r="J332" s="151">
        <f>ROUND(I332*H332,2)</f>
        <v>0</v>
      </c>
      <c r="K332" s="148" t="s">
        <v>3</v>
      </c>
      <c r="L332" s="152"/>
      <c r="M332" s="153" t="s">
        <v>3</v>
      </c>
      <c r="N332" s="154" t="s">
        <v>48</v>
      </c>
      <c r="O332" s="131">
        <v>0</v>
      </c>
      <c r="P332" s="131">
        <f>O332*H332</f>
        <v>0</v>
      </c>
      <c r="Q332" s="131">
        <v>0</v>
      </c>
      <c r="R332" s="131">
        <f>Q332*H332</f>
        <v>0</v>
      </c>
      <c r="S332" s="131">
        <v>0</v>
      </c>
      <c r="T332" s="132">
        <f>S332*H332</f>
        <v>0</v>
      </c>
      <c r="AR332" s="133" t="s">
        <v>192</v>
      </c>
      <c r="AT332" s="133" t="s">
        <v>191</v>
      </c>
      <c r="AU332" s="133" t="s">
        <v>86</v>
      </c>
      <c r="AY332" s="15" t="s">
        <v>124</v>
      </c>
      <c r="BE332" s="134">
        <f>IF(N332="základní",J332,0)</f>
        <v>0</v>
      </c>
      <c r="BF332" s="134">
        <f>IF(N332="snížená",J332,0)</f>
        <v>0</v>
      </c>
      <c r="BG332" s="134">
        <f>IF(N332="zákl. přenesená",J332,0)</f>
        <v>0</v>
      </c>
      <c r="BH332" s="134">
        <f>IF(N332="sníž. přenesená",J332,0)</f>
        <v>0</v>
      </c>
      <c r="BI332" s="134">
        <f>IF(N332="nulová",J332,0)</f>
        <v>0</v>
      </c>
      <c r="BJ332" s="15" t="s">
        <v>84</v>
      </c>
      <c r="BK332" s="134">
        <f>ROUND(I332*H332,2)</f>
        <v>0</v>
      </c>
      <c r="BL332" s="15" t="s">
        <v>192</v>
      </c>
      <c r="BM332" s="133" t="s">
        <v>508</v>
      </c>
    </row>
    <row r="333" spans="2:65" s="1" customFormat="1" ht="29.25">
      <c r="B333" s="28"/>
      <c r="D333" s="138" t="s">
        <v>135</v>
      </c>
      <c r="F333" s="139" t="s">
        <v>509</v>
      </c>
      <c r="L333" s="28"/>
      <c r="M333" s="137"/>
      <c r="T333" s="48"/>
      <c r="AT333" s="15" t="s">
        <v>135</v>
      </c>
      <c r="AU333" s="15" t="s">
        <v>86</v>
      </c>
    </row>
    <row r="334" spans="2:65" s="1" customFormat="1" ht="21.75" customHeight="1">
      <c r="B334" s="122"/>
      <c r="C334" s="123">
        <v>104</v>
      </c>
      <c r="D334" s="123" t="s">
        <v>126</v>
      </c>
      <c r="E334" s="124" t="s">
        <v>510</v>
      </c>
      <c r="F334" s="125" t="s">
        <v>511</v>
      </c>
      <c r="G334" s="126" t="s">
        <v>157</v>
      </c>
      <c r="H334" s="127">
        <v>1800</v>
      </c>
      <c r="I334" s="128">
        <v>0</v>
      </c>
      <c r="J334" s="128">
        <f>ROUND(I334*H334,2)</f>
        <v>0</v>
      </c>
      <c r="K334" s="125" t="s">
        <v>130</v>
      </c>
      <c r="L334" s="28"/>
      <c r="M334" s="129" t="s">
        <v>3</v>
      </c>
      <c r="N334" s="130" t="s">
        <v>48</v>
      </c>
      <c r="O334" s="131">
        <v>2.5000000000000001E-2</v>
      </c>
      <c r="P334" s="131">
        <f>O334*H334</f>
        <v>45</v>
      </c>
      <c r="Q334" s="131">
        <v>9.0000000000000006E-5</v>
      </c>
      <c r="R334" s="131">
        <f>Q334*H334</f>
        <v>0.16200000000000001</v>
      </c>
      <c r="S334" s="131">
        <v>0</v>
      </c>
      <c r="T334" s="132">
        <f>S334*H334</f>
        <v>0</v>
      </c>
      <c r="AR334" s="133" t="s">
        <v>195</v>
      </c>
      <c r="AT334" s="133" t="s">
        <v>126</v>
      </c>
      <c r="AU334" s="133" t="s">
        <v>86</v>
      </c>
      <c r="AY334" s="15" t="s">
        <v>124</v>
      </c>
      <c r="BE334" s="134">
        <f>IF(N334="základní",J334,0)</f>
        <v>0</v>
      </c>
      <c r="BF334" s="134">
        <f>IF(N334="snížená",J334,0)</f>
        <v>0</v>
      </c>
      <c r="BG334" s="134">
        <f>IF(N334="zákl. přenesená",J334,0)</f>
        <v>0</v>
      </c>
      <c r="BH334" s="134">
        <f>IF(N334="sníž. přenesená",J334,0)</f>
        <v>0</v>
      </c>
      <c r="BI334" s="134">
        <f>IF(N334="nulová",J334,0)</f>
        <v>0</v>
      </c>
      <c r="BJ334" s="15" t="s">
        <v>84</v>
      </c>
      <c r="BK334" s="134">
        <f>ROUND(I334*H334,2)</f>
        <v>0</v>
      </c>
      <c r="BL334" s="15" t="s">
        <v>195</v>
      </c>
      <c r="BM334" s="133" t="s">
        <v>512</v>
      </c>
    </row>
    <row r="335" spans="2:65" s="1" customFormat="1">
      <c r="B335" s="28"/>
      <c r="D335" s="135" t="s">
        <v>133</v>
      </c>
      <c r="F335" s="136" t="s">
        <v>513</v>
      </c>
      <c r="L335" s="28"/>
      <c r="M335" s="137"/>
      <c r="T335" s="48"/>
      <c r="AT335" s="15" t="s">
        <v>133</v>
      </c>
      <c r="AU335" s="15" t="s">
        <v>86</v>
      </c>
    </row>
    <row r="336" spans="2:65" s="1" customFormat="1" ht="29.25">
      <c r="B336" s="28"/>
      <c r="D336" s="138" t="s">
        <v>135</v>
      </c>
      <c r="F336" s="139" t="s">
        <v>514</v>
      </c>
      <c r="L336" s="28"/>
      <c r="M336" s="137"/>
      <c r="T336" s="48"/>
      <c r="AT336" s="15" t="s">
        <v>135</v>
      </c>
      <c r="AU336" s="15" t="s">
        <v>86</v>
      </c>
    </row>
    <row r="337" spans="2:65" s="1" customFormat="1" ht="24.2" customHeight="1">
      <c r="B337" s="122"/>
      <c r="C337" s="123">
        <v>105</v>
      </c>
      <c r="D337" s="123" t="s">
        <v>126</v>
      </c>
      <c r="E337" s="124" t="s">
        <v>515</v>
      </c>
      <c r="F337" s="125" t="s">
        <v>516</v>
      </c>
      <c r="G337" s="126" t="s">
        <v>137</v>
      </c>
      <c r="H337" s="127">
        <v>1230</v>
      </c>
      <c r="I337" s="128">
        <v>0</v>
      </c>
      <c r="J337" s="128">
        <f>ROUND(I337*H337,2)</f>
        <v>0</v>
      </c>
      <c r="K337" s="125" t="s">
        <v>130</v>
      </c>
      <c r="L337" s="28"/>
      <c r="M337" s="129" t="s">
        <v>3</v>
      </c>
      <c r="N337" s="130" t="s">
        <v>48</v>
      </c>
      <c r="O337" s="131">
        <v>7.3999999999999996E-2</v>
      </c>
      <c r="P337" s="131">
        <f>O337*H337</f>
        <v>91.02</v>
      </c>
      <c r="Q337" s="131">
        <v>2.0000000000000002E-5</v>
      </c>
      <c r="R337" s="131">
        <f>Q337*H337</f>
        <v>2.46E-2</v>
      </c>
      <c r="S337" s="131">
        <v>0</v>
      </c>
      <c r="T337" s="132">
        <f>S337*H337</f>
        <v>0</v>
      </c>
      <c r="AR337" s="133" t="s">
        <v>195</v>
      </c>
      <c r="AT337" s="133" t="s">
        <v>126</v>
      </c>
      <c r="AU337" s="133" t="s">
        <v>86</v>
      </c>
      <c r="AY337" s="15" t="s">
        <v>124</v>
      </c>
      <c r="BE337" s="134">
        <f>IF(N337="základní",J337,0)</f>
        <v>0</v>
      </c>
      <c r="BF337" s="134">
        <f>IF(N337="snížená",J337,0)</f>
        <v>0</v>
      </c>
      <c r="BG337" s="134">
        <f>IF(N337="zákl. přenesená",J337,0)</f>
        <v>0</v>
      </c>
      <c r="BH337" s="134">
        <f>IF(N337="sníž. přenesená",J337,0)</f>
        <v>0</v>
      </c>
      <c r="BI337" s="134">
        <f>IF(N337="nulová",J337,0)</f>
        <v>0</v>
      </c>
      <c r="BJ337" s="15" t="s">
        <v>84</v>
      </c>
      <c r="BK337" s="134">
        <f>ROUND(I337*H337,2)</f>
        <v>0</v>
      </c>
      <c r="BL337" s="15" t="s">
        <v>195</v>
      </c>
      <c r="BM337" s="133" t="s">
        <v>517</v>
      </c>
    </row>
    <row r="338" spans="2:65" s="1" customFormat="1">
      <c r="B338" s="28"/>
      <c r="D338" s="135" t="s">
        <v>133</v>
      </c>
      <c r="F338" s="136" t="s">
        <v>518</v>
      </c>
      <c r="L338" s="28"/>
      <c r="M338" s="137"/>
      <c r="T338" s="48"/>
      <c r="AT338" s="15" t="s">
        <v>133</v>
      </c>
      <c r="AU338" s="15" t="s">
        <v>86</v>
      </c>
    </row>
    <row r="339" spans="2:65" s="1" customFormat="1" ht="29.25">
      <c r="B339" s="28"/>
      <c r="D339" s="138" t="s">
        <v>135</v>
      </c>
      <c r="F339" s="139" t="s">
        <v>519</v>
      </c>
      <c r="L339" s="28"/>
      <c r="M339" s="137"/>
      <c r="T339" s="48"/>
      <c r="AT339" s="15" t="s">
        <v>135</v>
      </c>
      <c r="AU339" s="15" t="s">
        <v>86</v>
      </c>
    </row>
    <row r="340" spans="2:65" s="1" customFormat="1" ht="16.5" customHeight="1">
      <c r="B340" s="122"/>
      <c r="C340" s="123">
        <v>106</v>
      </c>
      <c r="D340" s="123" t="s">
        <v>126</v>
      </c>
      <c r="E340" s="124" t="s">
        <v>520</v>
      </c>
      <c r="F340" s="125" t="s">
        <v>521</v>
      </c>
      <c r="G340" s="126" t="s">
        <v>137</v>
      </c>
      <c r="H340" s="127">
        <v>1230</v>
      </c>
      <c r="I340" s="128">
        <v>0</v>
      </c>
      <c r="J340" s="128">
        <f>ROUND(I340*H340,2)</f>
        <v>0</v>
      </c>
      <c r="K340" s="125" t="s">
        <v>130</v>
      </c>
      <c r="L340" s="28"/>
      <c r="M340" s="129" t="s">
        <v>3</v>
      </c>
      <c r="N340" s="130" t="s">
        <v>48</v>
      </c>
      <c r="O340" s="131">
        <v>3.5000000000000003E-2</v>
      </c>
      <c r="P340" s="131">
        <f>O340*H340</f>
        <v>43.050000000000004</v>
      </c>
      <c r="Q340" s="131">
        <v>3.0000000000000001E-5</v>
      </c>
      <c r="R340" s="131">
        <f>Q340*H340</f>
        <v>3.6900000000000002E-2</v>
      </c>
      <c r="S340" s="131">
        <v>0</v>
      </c>
      <c r="T340" s="132">
        <f>S340*H340</f>
        <v>0</v>
      </c>
      <c r="AR340" s="133" t="s">
        <v>195</v>
      </c>
      <c r="AT340" s="133" t="s">
        <v>126</v>
      </c>
      <c r="AU340" s="133" t="s">
        <v>86</v>
      </c>
      <c r="AY340" s="15" t="s">
        <v>124</v>
      </c>
      <c r="BE340" s="134">
        <f>IF(N340="základní",J340,0)</f>
        <v>0</v>
      </c>
      <c r="BF340" s="134">
        <f>IF(N340="snížená",J340,0)</f>
        <v>0</v>
      </c>
      <c r="BG340" s="134">
        <f>IF(N340="zákl. přenesená",J340,0)</f>
        <v>0</v>
      </c>
      <c r="BH340" s="134">
        <f>IF(N340="sníž. přenesená",J340,0)</f>
        <v>0</v>
      </c>
      <c r="BI340" s="134">
        <f>IF(N340="nulová",J340,0)</f>
        <v>0</v>
      </c>
      <c r="BJ340" s="15" t="s">
        <v>84</v>
      </c>
      <c r="BK340" s="134">
        <f>ROUND(I340*H340,2)</f>
        <v>0</v>
      </c>
      <c r="BL340" s="15" t="s">
        <v>195</v>
      </c>
      <c r="BM340" s="133" t="s">
        <v>522</v>
      </c>
    </row>
    <row r="341" spans="2:65" s="1" customFormat="1">
      <c r="B341" s="28"/>
      <c r="D341" s="135" t="s">
        <v>133</v>
      </c>
      <c r="F341" s="136" t="s">
        <v>523</v>
      </c>
      <c r="L341" s="28"/>
      <c r="M341" s="137"/>
      <c r="T341" s="48"/>
      <c r="AT341" s="15" t="s">
        <v>133</v>
      </c>
      <c r="AU341" s="15" t="s">
        <v>86</v>
      </c>
    </row>
    <row r="342" spans="2:65" s="1" customFormat="1" ht="29.25">
      <c r="B342" s="28"/>
      <c r="D342" s="138" t="s">
        <v>135</v>
      </c>
      <c r="F342" s="139" t="s">
        <v>524</v>
      </c>
      <c r="L342" s="28"/>
      <c r="M342" s="137"/>
      <c r="T342" s="48"/>
      <c r="AT342" s="15" t="s">
        <v>135</v>
      </c>
      <c r="AU342" s="15" t="s">
        <v>86</v>
      </c>
    </row>
    <row r="343" spans="2:65" s="1" customFormat="1" ht="16.5" customHeight="1">
      <c r="B343" s="122"/>
      <c r="C343" s="123">
        <v>107</v>
      </c>
      <c r="D343" s="123" t="s">
        <v>126</v>
      </c>
      <c r="E343" s="124" t="s">
        <v>525</v>
      </c>
      <c r="F343" s="125" t="s">
        <v>526</v>
      </c>
      <c r="G343" s="126" t="s">
        <v>157</v>
      </c>
      <c r="H343" s="127">
        <v>710</v>
      </c>
      <c r="I343" s="128">
        <v>0</v>
      </c>
      <c r="J343" s="128">
        <f>ROUND(I343*H343,2)</f>
        <v>0</v>
      </c>
      <c r="K343" s="125" t="s">
        <v>130</v>
      </c>
      <c r="L343" s="28"/>
      <c r="M343" s="129" t="s">
        <v>3</v>
      </c>
      <c r="N343" s="130" t="s">
        <v>48</v>
      </c>
      <c r="O343" s="131">
        <v>0.127</v>
      </c>
      <c r="P343" s="131">
        <f>O343*H343</f>
        <v>90.17</v>
      </c>
      <c r="Q343" s="131">
        <v>0</v>
      </c>
      <c r="R343" s="131">
        <f>Q343*H343</f>
        <v>0</v>
      </c>
      <c r="S343" s="131">
        <v>0</v>
      </c>
      <c r="T343" s="132">
        <f>S343*H343</f>
        <v>0</v>
      </c>
      <c r="AR343" s="133" t="s">
        <v>195</v>
      </c>
      <c r="AT343" s="133" t="s">
        <v>126</v>
      </c>
      <c r="AU343" s="133" t="s">
        <v>86</v>
      </c>
      <c r="AY343" s="15" t="s">
        <v>124</v>
      </c>
      <c r="BE343" s="134">
        <f>IF(N343="základní",J343,0)</f>
        <v>0</v>
      </c>
      <c r="BF343" s="134">
        <f>IF(N343="snížená",J343,0)</f>
        <v>0</v>
      </c>
      <c r="BG343" s="134">
        <f>IF(N343="zákl. přenesená",J343,0)</f>
        <v>0</v>
      </c>
      <c r="BH343" s="134">
        <f>IF(N343="sníž. přenesená",J343,0)</f>
        <v>0</v>
      </c>
      <c r="BI343" s="134">
        <f>IF(N343="nulová",J343,0)</f>
        <v>0</v>
      </c>
      <c r="BJ343" s="15" t="s">
        <v>84</v>
      </c>
      <c r="BK343" s="134">
        <f>ROUND(I343*H343,2)</f>
        <v>0</v>
      </c>
      <c r="BL343" s="15" t="s">
        <v>195</v>
      </c>
      <c r="BM343" s="133" t="s">
        <v>527</v>
      </c>
    </row>
    <row r="344" spans="2:65" s="1" customFormat="1">
      <c r="B344" s="28"/>
      <c r="D344" s="135" t="s">
        <v>133</v>
      </c>
      <c r="F344" s="136" t="s">
        <v>528</v>
      </c>
      <c r="L344" s="28"/>
      <c r="M344" s="137"/>
      <c r="T344" s="48"/>
      <c r="AT344" s="15" t="s">
        <v>133</v>
      </c>
      <c r="AU344" s="15" t="s">
        <v>86</v>
      </c>
    </row>
    <row r="345" spans="2:65" s="1" customFormat="1" ht="19.5">
      <c r="B345" s="28"/>
      <c r="D345" s="138" t="s">
        <v>135</v>
      </c>
      <c r="F345" s="139" t="s">
        <v>529</v>
      </c>
      <c r="L345" s="28"/>
      <c r="M345" s="137"/>
      <c r="T345" s="48"/>
      <c r="AT345" s="15" t="s">
        <v>135</v>
      </c>
      <c r="AU345" s="15" t="s">
        <v>86</v>
      </c>
    </row>
    <row r="346" spans="2:65" s="1" customFormat="1" ht="24.2" customHeight="1">
      <c r="B346" s="122"/>
      <c r="C346" s="123">
        <v>108</v>
      </c>
      <c r="D346" s="123" t="s">
        <v>126</v>
      </c>
      <c r="E346" s="124" t="s">
        <v>530</v>
      </c>
      <c r="F346" s="125" t="s">
        <v>531</v>
      </c>
      <c r="G346" s="126" t="s">
        <v>137</v>
      </c>
      <c r="H346" s="127">
        <v>284</v>
      </c>
      <c r="I346" s="128">
        <v>0</v>
      </c>
      <c r="J346" s="128">
        <f>ROUND(I346*H346,2)</f>
        <v>0</v>
      </c>
      <c r="K346" s="125" t="s">
        <v>130</v>
      </c>
      <c r="L346" s="28"/>
      <c r="M346" s="129" t="s">
        <v>3</v>
      </c>
      <c r="N346" s="130" t="s">
        <v>48</v>
      </c>
      <c r="O346" s="131">
        <v>0.2</v>
      </c>
      <c r="P346" s="131">
        <f>O346*H346</f>
        <v>56.800000000000004</v>
      </c>
      <c r="Q346" s="131">
        <v>0</v>
      </c>
      <c r="R346" s="131">
        <f>Q346*H346</f>
        <v>0</v>
      </c>
      <c r="S346" s="131">
        <v>9.8000000000000004E-2</v>
      </c>
      <c r="T346" s="132">
        <f>S346*H346</f>
        <v>27.832000000000001</v>
      </c>
      <c r="AR346" s="133" t="s">
        <v>195</v>
      </c>
      <c r="AT346" s="133" t="s">
        <v>126</v>
      </c>
      <c r="AU346" s="133" t="s">
        <v>86</v>
      </c>
      <c r="AY346" s="15" t="s">
        <v>124</v>
      </c>
      <c r="BE346" s="134">
        <f>IF(N346="základní",J346,0)</f>
        <v>0</v>
      </c>
      <c r="BF346" s="134">
        <f>IF(N346="snížená",J346,0)</f>
        <v>0</v>
      </c>
      <c r="BG346" s="134">
        <f>IF(N346="zákl. přenesená",J346,0)</f>
        <v>0</v>
      </c>
      <c r="BH346" s="134">
        <f>IF(N346="sníž. přenesená",J346,0)</f>
        <v>0</v>
      </c>
      <c r="BI346" s="134">
        <f>IF(N346="nulová",J346,0)</f>
        <v>0</v>
      </c>
      <c r="BJ346" s="15" t="s">
        <v>84</v>
      </c>
      <c r="BK346" s="134">
        <f>ROUND(I346*H346,2)</f>
        <v>0</v>
      </c>
      <c r="BL346" s="15" t="s">
        <v>195</v>
      </c>
      <c r="BM346" s="133" t="s">
        <v>532</v>
      </c>
    </row>
    <row r="347" spans="2:65" s="1" customFormat="1">
      <c r="B347" s="28"/>
      <c r="D347" s="135" t="s">
        <v>133</v>
      </c>
      <c r="F347" s="136" t="s">
        <v>533</v>
      </c>
      <c r="L347" s="28"/>
      <c r="M347" s="137"/>
      <c r="T347" s="48"/>
      <c r="AT347" s="15" t="s">
        <v>133</v>
      </c>
      <c r="AU347" s="15" t="s">
        <v>86</v>
      </c>
    </row>
    <row r="348" spans="2:65" s="1" customFormat="1" ht="29.25">
      <c r="B348" s="28"/>
      <c r="D348" s="138" t="s">
        <v>135</v>
      </c>
      <c r="F348" s="139" t="s">
        <v>534</v>
      </c>
      <c r="L348" s="28"/>
      <c r="M348" s="137"/>
      <c r="T348" s="48"/>
      <c r="AT348" s="15" t="s">
        <v>135</v>
      </c>
      <c r="AU348" s="15" t="s">
        <v>86</v>
      </c>
    </row>
    <row r="349" spans="2:65" s="1" customFormat="1" ht="16.5" customHeight="1">
      <c r="B349" s="122"/>
      <c r="C349" s="123">
        <v>109</v>
      </c>
      <c r="D349" s="123" t="s">
        <v>126</v>
      </c>
      <c r="E349" s="124" t="s">
        <v>535</v>
      </c>
      <c r="F349" s="125" t="s">
        <v>536</v>
      </c>
      <c r="G349" s="126" t="s">
        <v>137</v>
      </c>
      <c r="H349" s="127">
        <v>284</v>
      </c>
      <c r="I349" s="128">
        <v>0</v>
      </c>
      <c r="J349" s="128">
        <f>ROUND(I349*H349,2)</f>
        <v>0</v>
      </c>
      <c r="K349" s="125" t="s">
        <v>130</v>
      </c>
      <c r="L349" s="28"/>
      <c r="M349" s="129" t="s">
        <v>3</v>
      </c>
      <c r="N349" s="130" t="s">
        <v>48</v>
      </c>
      <c r="O349" s="131">
        <v>0.19900000000000001</v>
      </c>
      <c r="P349" s="131">
        <f>O349*H349</f>
        <v>56.516000000000005</v>
      </c>
      <c r="Q349" s="131">
        <v>9.0130000000000002E-2</v>
      </c>
      <c r="R349" s="131">
        <f>Q349*H349</f>
        <v>25.596920000000001</v>
      </c>
      <c r="S349" s="131">
        <v>0</v>
      </c>
      <c r="T349" s="132">
        <f>S349*H349</f>
        <v>0</v>
      </c>
      <c r="AR349" s="133" t="s">
        <v>195</v>
      </c>
      <c r="AT349" s="133" t="s">
        <v>126</v>
      </c>
      <c r="AU349" s="133" t="s">
        <v>86</v>
      </c>
      <c r="AY349" s="15" t="s">
        <v>124</v>
      </c>
      <c r="BE349" s="134">
        <f>IF(N349="základní",J349,0)</f>
        <v>0</v>
      </c>
      <c r="BF349" s="134">
        <f>IF(N349="snížená",J349,0)</f>
        <v>0</v>
      </c>
      <c r="BG349" s="134">
        <f>IF(N349="zákl. přenesená",J349,0)</f>
        <v>0</v>
      </c>
      <c r="BH349" s="134">
        <f>IF(N349="sníž. přenesená",J349,0)</f>
        <v>0</v>
      </c>
      <c r="BI349" s="134">
        <f>IF(N349="nulová",J349,0)</f>
        <v>0</v>
      </c>
      <c r="BJ349" s="15" t="s">
        <v>84</v>
      </c>
      <c r="BK349" s="134">
        <f>ROUND(I349*H349,2)</f>
        <v>0</v>
      </c>
      <c r="BL349" s="15" t="s">
        <v>195</v>
      </c>
      <c r="BM349" s="133" t="s">
        <v>537</v>
      </c>
    </row>
    <row r="350" spans="2:65" s="1" customFormat="1">
      <c r="B350" s="28"/>
      <c r="D350" s="135" t="s">
        <v>133</v>
      </c>
      <c r="F350" s="136" t="s">
        <v>538</v>
      </c>
      <c r="L350" s="28"/>
      <c r="M350" s="137"/>
      <c r="T350" s="48"/>
      <c r="AT350" s="15" t="s">
        <v>133</v>
      </c>
      <c r="AU350" s="15" t="s">
        <v>86</v>
      </c>
    </row>
    <row r="351" spans="2:65" s="1" customFormat="1" ht="19.5">
      <c r="B351" s="28"/>
      <c r="D351" s="138" t="s">
        <v>135</v>
      </c>
      <c r="F351" s="139" t="s">
        <v>539</v>
      </c>
      <c r="L351" s="28"/>
      <c r="M351" s="137"/>
      <c r="T351" s="48"/>
      <c r="AT351" s="15" t="s">
        <v>135</v>
      </c>
      <c r="AU351" s="15" t="s">
        <v>86</v>
      </c>
    </row>
    <row r="352" spans="2:65" s="1" customFormat="1" ht="16.5" customHeight="1">
      <c r="B352" s="122"/>
      <c r="C352" s="123">
        <v>110</v>
      </c>
      <c r="D352" s="123" t="s">
        <v>126</v>
      </c>
      <c r="E352" s="124" t="s">
        <v>540</v>
      </c>
      <c r="F352" s="125" t="s">
        <v>541</v>
      </c>
      <c r="G352" s="126" t="s">
        <v>157</v>
      </c>
      <c r="H352" s="127">
        <v>520</v>
      </c>
      <c r="I352" s="128">
        <v>0</v>
      </c>
      <c r="J352" s="128">
        <f>ROUND(I352*H352,2)</f>
        <v>0</v>
      </c>
      <c r="K352" s="125" t="s">
        <v>130</v>
      </c>
      <c r="L352" s="28"/>
      <c r="M352" s="129" t="s">
        <v>3</v>
      </c>
      <c r="N352" s="130" t="s">
        <v>48</v>
      </c>
      <c r="O352" s="131">
        <v>0.30499999999999999</v>
      </c>
      <c r="P352" s="131">
        <f>O352*H352</f>
        <v>158.6</v>
      </c>
      <c r="Q352" s="131">
        <v>2.0000000000000002E-5</v>
      </c>
      <c r="R352" s="131">
        <f>Q352*H352</f>
        <v>1.0400000000000001E-2</v>
      </c>
      <c r="S352" s="131">
        <v>0</v>
      </c>
      <c r="T352" s="132">
        <f>S352*H352</f>
        <v>0</v>
      </c>
      <c r="AR352" s="133" t="s">
        <v>195</v>
      </c>
      <c r="AT352" s="133" t="s">
        <v>126</v>
      </c>
      <c r="AU352" s="133" t="s">
        <v>86</v>
      </c>
      <c r="AY352" s="15" t="s">
        <v>124</v>
      </c>
      <c r="BE352" s="134">
        <f>IF(N352="základní",J352,0)</f>
        <v>0</v>
      </c>
      <c r="BF352" s="134">
        <f>IF(N352="snížená",J352,0)</f>
        <v>0</v>
      </c>
      <c r="BG352" s="134">
        <f>IF(N352="zákl. přenesená",J352,0)</f>
        <v>0</v>
      </c>
      <c r="BH352" s="134">
        <f>IF(N352="sníž. přenesená",J352,0)</f>
        <v>0</v>
      </c>
      <c r="BI352" s="134">
        <f>IF(N352="nulová",J352,0)</f>
        <v>0</v>
      </c>
      <c r="BJ352" s="15" t="s">
        <v>84</v>
      </c>
      <c r="BK352" s="134">
        <f>ROUND(I352*H352,2)</f>
        <v>0</v>
      </c>
      <c r="BL352" s="15" t="s">
        <v>195</v>
      </c>
      <c r="BM352" s="133" t="s">
        <v>542</v>
      </c>
    </row>
    <row r="353" spans="2:65" s="1" customFormat="1">
      <c r="B353" s="28"/>
      <c r="D353" s="135" t="s">
        <v>133</v>
      </c>
      <c r="F353" s="136" t="s">
        <v>543</v>
      </c>
      <c r="L353" s="28"/>
      <c r="M353" s="137"/>
      <c r="T353" s="48"/>
      <c r="AT353" s="15" t="s">
        <v>133</v>
      </c>
      <c r="AU353" s="15" t="s">
        <v>86</v>
      </c>
    </row>
    <row r="354" spans="2:65" s="1" customFormat="1" ht="19.5">
      <c r="B354" s="28"/>
      <c r="D354" s="138" t="s">
        <v>135</v>
      </c>
      <c r="F354" s="139" t="s">
        <v>544</v>
      </c>
      <c r="L354" s="28"/>
      <c r="M354" s="137"/>
      <c r="T354" s="48"/>
      <c r="AT354" s="15" t="s">
        <v>135</v>
      </c>
      <c r="AU354" s="15" t="s">
        <v>86</v>
      </c>
    </row>
    <row r="355" spans="2:65" s="1" customFormat="1" ht="24.2" customHeight="1">
      <c r="B355" s="122"/>
      <c r="C355" s="123">
        <v>111</v>
      </c>
      <c r="D355" s="123" t="s">
        <v>126</v>
      </c>
      <c r="E355" s="124" t="s">
        <v>545</v>
      </c>
      <c r="F355" s="125" t="s">
        <v>546</v>
      </c>
      <c r="G355" s="126" t="s">
        <v>137</v>
      </c>
      <c r="H355" s="127">
        <v>284</v>
      </c>
      <c r="I355" s="128">
        <v>0</v>
      </c>
      <c r="J355" s="128">
        <f>ROUND(I355*H355,2)</f>
        <v>0</v>
      </c>
      <c r="K355" s="125" t="s">
        <v>130</v>
      </c>
      <c r="L355" s="28"/>
      <c r="M355" s="129" t="s">
        <v>3</v>
      </c>
      <c r="N355" s="130" t="s">
        <v>48</v>
      </c>
      <c r="O355" s="131">
        <v>1.2270000000000001</v>
      </c>
      <c r="P355" s="131">
        <f>O355*H355</f>
        <v>348.46800000000002</v>
      </c>
      <c r="Q355" s="131">
        <v>0</v>
      </c>
      <c r="R355" s="131">
        <f>Q355*H355</f>
        <v>0</v>
      </c>
      <c r="S355" s="131">
        <v>0.32500000000000001</v>
      </c>
      <c r="T355" s="132">
        <f>S355*H355</f>
        <v>92.3</v>
      </c>
      <c r="AR355" s="133" t="s">
        <v>195</v>
      </c>
      <c r="AT355" s="133" t="s">
        <v>126</v>
      </c>
      <c r="AU355" s="133" t="s">
        <v>86</v>
      </c>
      <c r="AY355" s="15" t="s">
        <v>124</v>
      </c>
      <c r="BE355" s="134">
        <f>IF(N355="základní",J355,0)</f>
        <v>0</v>
      </c>
      <c r="BF355" s="134">
        <f>IF(N355="snížená",J355,0)</f>
        <v>0</v>
      </c>
      <c r="BG355" s="134">
        <f>IF(N355="zákl. přenesená",J355,0)</f>
        <v>0</v>
      </c>
      <c r="BH355" s="134">
        <f>IF(N355="sníž. přenesená",J355,0)</f>
        <v>0</v>
      </c>
      <c r="BI355" s="134">
        <f>IF(N355="nulová",J355,0)</f>
        <v>0</v>
      </c>
      <c r="BJ355" s="15" t="s">
        <v>84</v>
      </c>
      <c r="BK355" s="134">
        <f>ROUND(I355*H355,2)</f>
        <v>0</v>
      </c>
      <c r="BL355" s="15" t="s">
        <v>195</v>
      </c>
      <c r="BM355" s="133" t="s">
        <v>547</v>
      </c>
    </row>
    <row r="356" spans="2:65" s="1" customFormat="1">
      <c r="B356" s="28"/>
      <c r="D356" s="135" t="s">
        <v>133</v>
      </c>
      <c r="F356" s="136" t="s">
        <v>548</v>
      </c>
      <c r="L356" s="28"/>
      <c r="M356" s="137"/>
      <c r="T356" s="48"/>
      <c r="AT356" s="15" t="s">
        <v>133</v>
      </c>
      <c r="AU356" s="15" t="s">
        <v>86</v>
      </c>
    </row>
    <row r="357" spans="2:65" s="1" customFormat="1" ht="29.25">
      <c r="B357" s="28"/>
      <c r="D357" s="138" t="s">
        <v>135</v>
      </c>
      <c r="F357" s="139" t="s">
        <v>549</v>
      </c>
      <c r="L357" s="28"/>
      <c r="M357" s="137"/>
      <c r="T357" s="48"/>
      <c r="AT357" s="15" t="s">
        <v>135</v>
      </c>
      <c r="AU357" s="15" t="s">
        <v>86</v>
      </c>
    </row>
    <row r="358" spans="2:65" s="1" customFormat="1" ht="16.5" customHeight="1">
      <c r="B358" s="122"/>
      <c r="C358" s="123">
        <v>112</v>
      </c>
      <c r="D358" s="123" t="s">
        <v>126</v>
      </c>
      <c r="E358" s="124" t="s">
        <v>550</v>
      </c>
      <c r="F358" s="125" t="s">
        <v>551</v>
      </c>
      <c r="G358" s="126" t="s">
        <v>406</v>
      </c>
      <c r="H358" s="127">
        <v>32</v>
      </c>
      <c r="I358" s="128">
        <v>0</v>
      </c>
      <c r="J358" s="128">
        <f>ROUND(I358*H358,2)</f>
        <v>0</v>
      </c>
      <c r="K358" s="125" t="s">
        <v>130</v>
      </c>
      <c r="L358" s="28"/>
      <c r="M358" s="129" t="s">
        <v>3</v>
      </c>
      <c r="N358" s="130" t="s">
        <v>48</v>
      </c>
      <c r="O358" s="131">
        <v>1.137</v>
      </c>
      <c r="P358" s="131">
        <f>O358*H358</f>
        <v>36.384</v>
      </c>
      <c r="Q358" s="131">
        <v>0</v>
      </c>
      <c r="R358" s="131">
        <f>Q358*H358</f>
        <v>0</v>
      </c>
      <c r="S358" s="131">
        <v>0</v>
      </c>
      <c r="T358" s="132">
        <f>S358*H358</f>
        <v>0</v>
      </c>
      <c r="AR358" s="133" t="s">
        <v>131</v>
      </c>
      <c r="AT358" s="133" t="s">
        <v>126</v>
      </c>
      <c r="AU358" s="133" t="s">
        <v>86</v>
      </c>
      <c r="AY358" s="15" t="s">
        <v>124</v>
      </c>
      <c r="BE358" s="134">
        <f>IF(N358="základní",J358,0)</f>
        <v>0</v>
      </c>
      <c r="BF358" s="134">
        <f>IF(N358="snížená",J358,0)</f>
        <v>0</v>
      </c>
      <c r="BG358" s="134">
        <f>IF(N358="zákl. přenesená",J358,0)</f>
        <v>0</v>
      </c>
      <c r="BH358" s="134">
        <f>IF(N358="sníž. přenesená",J358,0)</f>
        <v>0</v>
      </c>
      <c r="BI358" s="134">
        <f>IF(N358="nulová",J358,0)</f>
        <v>0</v>
      </c>
      <c r="BJ358" s="15" t="s">
        <v>84</v>
      </c>
      <c r="BK358" s="134">
        <f>ROUND(I358*H358,2)</f>
        <v>0</v>
      </c>
      <c r="BL358" s="15" t="s">
        <v>131</v>
      </c>
      <c r="BM358" s="133" t="s">
        <v>552</v>
      </c>
    </row>
    <row r="359" spans="2:65" s="1" customFormat="1">
      <c r="B359" s="28"/>
      <c r="D359" s="135" t="s">
        <v>133</v>
      </c>
      <c r="F359" s="136" t="s">
        <v>553</v>
      </c>
      <c r="L359" s="28"/>
      <c r="M359" s="137"/>
      <c r="T359" s="48"/>
      <c r="AT359" s="15" t="s">
        <v>133</v>
      </c>
      <c r="AU359" s="15" t="s">
        <v>86</v>
      </c>
    </row>
    <row r="360" spans="2:65" s="1" customFormat="1" ht="29.25">
      <c r="B360" s="28"/>
      <c r="D360" s="138" t="s">
        <v>135</v>
      </c>
      <c r="F360" s="139" t="s">
        <v>554</v>
      </c>
      <c r="L360" s="28"/>
      <c r="M360" s="137"/>
      <c r="T360" s="48"/>
      <c r="AT360" s="15" t="s">
        <v>135</v>
      </c>
      <c r="AU360" s="15" t="s">
        <v>86</v>
      </c>
    </row>
    <row r="361" spans="2:65" s="1" customFormat="1" ht="24.2" customHeight="1">
      <c r="B361" s="122"/>
      <c r="C361" s="123">
        <v>113</v>
      </c>
      <c r="D361" s="123" t="s">
        <v>126</v>
      </c>
      <c r="E361" s="124" t="s">
        <v>555</v>
      </c>
      <c r="F361" s="125" t="s">
        <v>556</v>
      </c>
      <c r="G361" s="126" t="s">
        <v>406</v>
      </c>
      <c r="H361" s="127">
        <v>32</v>
      </c>
      <c r="I361" s="128">
        <v>0</v>
      </c>
      <c r="J361" s="128">
        <f>ROUND(I361*H361,2)</f>
        <v>0</v>
      </c>
      <c r="K361" s="125" t="s">
        <v>130</v>
      </c>
      <c r="L361" s="28"/>
      <c r="M361" s="129" t="s">
        <v>3</v>
      </c>
      <c r="N361" s="130" t="s">
        <v>48</v>
      </c>
      <c r="O361" s="131">
        <v>9.4E-2</v>
      </c>
      <c r="P361" s="131">
        <f>O361*H361</f>
        <v>3.008</v>
      </c>
      <c r="Q361" s="131">
        <v>0</v>
      </c>
      <c r="R361" s="131">
        <f>Q361*H361</f>
        <v>0</v>
      </c>
      <c r="S361" s="131">
        <v>0</v>
      </c>
      <c r="T361" s="132">
        <f>S361*H361</f>
        <v>0</v>
      </c>
      <c r="AR361" s="133" t="s">
        <v>195</v>
      </c>
      <c r="AT361" s="133" t="s">
        <v>126</v>
      </c>
      <c r="AU361" s="133" t="s">
        <v>86</v>
      </c>
      <c r="AY361" s="15" t="s">
        <v>124</v>
      </c>
      <c r="BE361" s="134">
        <f>IF(N361="základní",J361,0)</f>
        <v>0</v>
      </c>
      <c r="BF361" s="134">
        <f>IF(N361="snížená",J361,0)</f>
        <v>0</v>
      </c>
      <c r="BG361" s="134">
        <f>IF(N361="zákl. přenesená",J361,0)</f>
        <v>0</v>
      </c>
      <c r="BH361" s="134">
        <f>IF(N361="sníž. přenesená",J361,0)</f>
        <v>0</v>
      </c>
      <c r="BI361" s="134">
        <f>IF(N361="nulová",J361,0)</f>
        <v>0</v>
      </c>
      <c r="BJ361" s="15" t="s">
        <v>84</v>
      </c>
      <c r="BK361" s="134">
        <f>ROUND(I361*H361,2)</f>
        <v>0</v>
      </c>
      <c r="BL361" s="15" t="s">
        <v>195</v>
      </c>
      <c r="BM361" s="133" t="s">
        <v>557</v>
      </c>
    </row>
    <row r="362" spans="2:65" s="1" customFormat="1">
      <c r="B362" s="28"/>
      <c r="D362" s="135" t="s">
        <v>133</v>
      </c>
      <c r="F362" s="136" t="s">
        <v>558</v>
      </c>
      <c r="L362" s="28"/>
      <c r="M362" s="137"/>
      <c r="T362" s="48"/>
      <c r="AT362" s="15" t="s">
        <v>133</v>
      </c>
      <c r="AU362" s="15" t="s">
        <v>86</v>
      </c>
    </row>
    <row r="363" spans="2:65" s="1" customFormat="1" ht="19.5">
      <c r="B363" s="28"/>
      <c r="D363" s="138" t="s">
        <v>135</v>
      </c>
      <c r="F363" s="139" t="s">
        <v>559</v>
      </c>
      <c r="L363" s="28"/>
      <c r="M363" s="137"/>
      <c r="T363" s="48"/>
      <c r="AT363" s="15" t="s">
        <v>135</v>
      </c>
      <c r="AU363" s="15" t="s">
        <v>86</v>
      </c>
    </row>
    <row r="364" spans="2:65" s="1" customFormat="1" ht="33" customHeight="1">
      <c r="B364" s="122"/>
      <c r="C364" s="123">
        <v>114</v>
      </c>
      <c r="D364" s="123" t="s">
        <v>126</v>
      </c>
      <c r="E364" s="124" t="s">
        <v>560</v>
      </c>
      <c r="F364" s="125" t="s">
        <v>561</v>
      </c>
      <c r="G364" s="126" t="s">
        <v>406</v>
      </c>
      <c r="H364" s="127">
        <v>448</v>
      </c>
      <c r="I364" s="128">
        <v>0</v>
      </c>
      <c r="J364" s="128">
        <f>ROUND(I364*H364,2)</f>
        <v>0</v>
      </c>
      <c r="K364" s="125" t="s">
        <v>130</v>
      </c>
      <c r="L364" s="28"/>
      <c r="M364" s="129" t="s">
        <v>3</v>
      </c>
      <c r="N364" s="130" t="s">
        <v>48</v>
      </c>
      <c r="O364" s="131">
        <v>1.2999999999999999E-2</v>
      </c>
      <c r="P364" s="131">
        <f>O364*H364</f>
        <v>5.8239999999999998</v>
      </c>
      <c r="Q364" s="131">
        <v>0</v>
      </c>
      <c r="R364" s="131">
        <f>Q364*H364</f>
        <v>0</v>
      </c>
      <c r="S364" s="131">
        <v>0</v>
      </c>
      <c r="T364" s="132">
        <f>S364*H364</f>
        <v>0</v>
      </c>
      <c r="AR364" s="133" t="s">
        <v>195</v>
      </c>
      <c r="AT364" s="133" t="s">
        <v>126</v>
      </c>
      <c r="AU364" s="133" t="s">
        <v>86</v>
      </c>
      <c r="AY364" s="15" t="s">
        <v>124</v>
      </c>
      <c r="BE364" s="134">
        <f>IF(N364="základní",J364,0)</f>
        <v>0</v>
      </c>
      <c r="BF364" s="134">
        <f>IF(N364="snížená",J364,0)</f>
        <v>0</v>
      </c>
      <c r="BG364" s="134">
        <f>IF(N364="zákl. přenesená",J364,0)</f>
        <v>0</v>
      </c>
      <c r="BH364" s="134">
        <f>IF(N364="sníž. přenesená",J364,0)</f>
        <v>0</v>
      </c>
      <c r="BI364" s="134">
        <f>IF(N364="nulová",J364,0)</f>
        <v>0</v>
      </c>
      <c r="BJ364" s="15" t="s">
        <v>84</v>
      </c>
      <c r="BK364" s="134">
        <f>ROUND(I364*H364,2)</f>
        <v>0</v>
      </c>
      <c r="BL364" s="15" t="s">
        <v>195</v>
      </c>
      <c r="BM364" s="133" t="s">
        <v>562</v>
      </c>
    </row>
    <row r="365" spans="2:65" s="1" customFormat="1">
      <c r="B365" s="28"/>
      <c r="D365" s="135" t="s">
        <v>133</v>
      </c>
      <c r="F365" s="136" t="s">
        <v>563</v>
      </c>
      <c r="L365" s="28"/>
      <c r="M365" s="137"/>
      <c r="T365" s="48"/>
      <c r="AT365" s="15" t="s">
        <v>133</v>
      </c>
      <c r="AU365" s="15" t="s">
        <v>86</v>
      </c>
    </row>
    <row r="366" spans="2:65" s="1" customFormat="1" ht="29.25">
      <c r="B366" s="28"/>
      <c r="D366" s="138" t="s">
        <v>135</v>
      </c>
      <c r="F366" s="139" t="s">
        <v>564</v>
      </c>
      <c r="L366" s="28"/>
      <c r="M366" s="137"/>
      <c r="T366" s="48"/>
      <c r="AT366" s="15" t="s">
        <v>135</v>
      </c>
      <c r="AU366" s="15" t="s">
        <v>86</v>
      </c>
    </row>
    <row r="367" spans="2:65" s="1" customFormat="1" ht="16.5" customHeight="1">
      <c r="B367" s="122"/>
      <c r="C367" s="123">
        <v>115</v>
      </c>
      <c r="D367" s="123" t="s">
        <v>126</v>
      </c>
      <c r="E367" s="124" t="s">
        <v>565</v>
      </c>
      <c r="F367" s="125" t="s">
        <v>566</v>
      </c>
      <c r="G367" s="126" t="s">
        <v>406</v>
      </c>
      <c r="H367" s="127">
        <v>49</v>
      </c>
      <c r="I367" s="128">
        <v>0</v>
      </c>
      <c r="J367" s="128">
        <f>ROUND(I367*H367,2)</f>
        <v>0</v>
      </c>
      <c r="K367" s="125" t="s">
        <v>130</v>
      </c>
      <c r="L367" s="28"/>
      <c r="M367" s="129" t="s">
        <v>3</v>
      </c>
      <c r="N367" s="130" t="s">
        <v>48</v>
      </c>
      <c r="O367" s="131">
        <v>1.468</v>
      </c>
      <c r="P367" s="131">
        <f>O367*H367</f>
        <v>71.932000000000002</v>
      </c>
      <c r="Q367" s="131">
        <v>0</v>
      </c>
      <c r="R367" s="131">
        <f>Q367*H367</f>
        <v>0</v>
      </c>
      <c r="S367" s="131">
        <v>0</v>
      </c>
      <c r="T367" s="132">
        <f>S367*H367</f>
        <v>0</v>
      </c>
      <c r="AR367" s="133" t="s">
        <v>195</v>
      </c>
      <c r="AT367" s="133" t="s">
        <v>126</v>
      </c>
      <c r="AU367" s="133" t="s">
        <v>86</v>
      </c>
      <c r="AY367" s="15" t="s">
        <v>124</v>
      </c>
      <c r="BE367" s="134">
        <f>IF(N367="základní",J367,0)</f>
        <v>0</v>
      </c>
      <c r="BF367" s="134">
        <f>IF(N367="snížená",J367,0)</f>
        <v>0</v>
      </c>
      <c r="BG367" s="134">
        <f>IF(N367="zákl. přenesená",J367,0)</f>
        <v>0</v>
      </c>
      <c r="BH367" s="134">
        <f>IF(N367="sníž. přenesená",J367,0)</f>
        <v>0</v>
      </c>
      <c r="BI367" s="134">
        <f>IF(N367="nulová",J367,0)</f>
        <v>0</v>
      </c>
      <c r="BJ367" s="15" t="s">
        <v>84</v>
      </c>
      <c r="BK367" s="134">
        <f>ROUND(I367*H367,2)</f>
        <v>0</v>
      </c>
      <c r="BL367" s="15" t="s">
        <v>195</v>
      </c>
      <c r="BM367" s="133" t="s">
        <v>567</v>
      </c>
    </row>
    <row r="368" spans="2:65" s="1" customFormat="1">
      <c r="B368" s="28"/>
      <c r="D368" s="135" t="s">
        <v>133</v>
      </c>
      <c r="F368" s="136" t="s">
        <v>568</v>
      </c>
      <c r="L368" s="28"/>
      <c r="M368" s="137"/>
      <c r="T368" s="48"/>
      <c r="AT368" s="15" t="s">
        <v>133</v>
      </c>
      <c r="AU368" s="15" t="s">
        <v>86</v>
      </c>
    </row>
    <row r="369" spans="2:65" s="1" customFormat="1" ht="19.5">
      <c r="B369" s="28"/>
      <c r="D369" s="138" t="s">
        <v>135</v>
      </c>
      <c r="F369" s="139" t="s">
        <v>569</v>
      </c>
      <c r="L369" s="28"/>
      <c r="M369" s="137"/>
      <c r="T369" s="48"/>
      <c r="AT369" s="15" t="s">
        <v>135</v>
      </c>
      <c r="AU369" s="15" t="s">
        <v>86</v>
      </c>
    </row>
    <row r="370" spans="2:65" s="1" customFormat="1" ht="16.5" customHeight="1">
      <c r="B370" s="122"/>
      <c r="C370" s="123">
        <v>116</v>
      </c>
      <c r="D370" s="123" t="s">
        <v>126</v>
      </c>
      <c r="E370" s="124" t="s">
        <v>570</v>
      </c>
      <c r="F370" s="125" t="s">
        <v>571</v>
      </c>
      <c r="G370" s="126" t="s">
        <v>166</v>
      </c>
      <c r="H370" s="127">
        <v>98</v>
      </c>
      <c r="I370" s="128">
        <v>0</v>
      </c>
      <c r="J370" s="128">
        <f>ROUND(I370*H370,2)</f>
        <v>0</v>
      </c>
      <c r="K370" s="125" t="s">
        <v>130</v>
      </c>
      <c r="L370" s="28"/>
      <c r="M370" s="129" t="s">
        <v>3</v>
      </c>
      <c r="N370" s="130" t="s">
        <v>48</v>
      </c>
      <c r="O370" s="131">
        <v>0.77200000000000002</v>
      </c>
      <c r="P370" s="131">
        <f>O370*H370</f>
        <v>75.656000000000006</v>
      </c>
      <c r="Q370" s="131">
        <v>0</v>
      </c>
      <c r="R370" s="131">
        <f>Q370*H370</f>
        <v>0</v>
      </c>
      <c r="S370" s="131">
        <v>0</v>
      </c>
      <c r="T370" s="132">
        <f>S370*H370</f>
        <v>0</v>
      </c>
      <c r="AR370" s="133" t="s">
        <v>195</v>
      </c>
      <c r="AT370" s="133" t="s">
        <v>126</v>
      </c>
      <c r="AU370" s="133" t="s">
        <v>86</v>
      </c>
      <c r="AY370" s="15" t="s">
        <v>124</v>
      </c>
      <c r="BE370" s="134">
        <f>IF(N370="základní",J370,0)</f>
        <v>0</v>
      </c>
      <c r="BF370" s="134">
        <f>IF(N370="snížená",J370,0)</f>
        <v>0</v>
      </c>
      <c r="BG370" s="134">
        <f>IF(N370="zákl. přenesená",J370,0)</f>
        <v>0</v>
      </c>
      <c r="BH370" s="134">
        <f>IF(N370="sníž. přenesená",J370,0)</f>
        <v>0</v>
      </c>
      <c r="BI370" s="134">
        <f>IF(N370="nulová",J370,0)</f>
        <v>0</v>
      </c>
      <c r="BJ370" s="15" t="s">
        <v>84</v>
      </c>
      <c r="BK370" s="134">
        <f>ROUND(I370*H370,2)</f>
        <v>0</v>
      </c>
      <c r="BL370" s="15" t="s">
        <v>195</v>
      </c>
      <c r="BM370" s="133" t="s">
        <v>572</v>
      </c>
    </row>
    <row r="371" spans="2:65" s="1" customFormat="1">
      <c r="B371" s="28"/>
      <c r="D371" s="135" t="s">
        <v>133</v>
      </c>
      <c r="F371" s="136" t="s">
        <v>573</v>
      </c>
      <c r="L371" s="28"/>
      <c r="M371" s="137"/>
      <c r="T371" s="48"/>
      <c r="AT371" s="15" t="s">
        <v>133</v>
      </c>
      <c r="AU371" s="15" t="s">
        <v>86</v>
      </c>
    </row>
    <row r="372" spans="2:65" s="1" customFormat="1" ht="19.5">
      <c r="B372" s="28"/>
      <c r="D372" s="138" t="s">
        <v>135</v>
      </c>
      <c r="F372" s="139" t="s">
        <v>574</v>
      </c>
      <c r="L372" s="28"/>
      <c r="M372" s="137"/>
      <c r="T372" s="48"/>
      <c r="AT372" s="15" t="s">
        <v>135</v>
      </c>
      <c r="AU372" s="15" t="s">
        <v>86</v>
      </c>
    </row>
    <row r="373" spans="2:65" s="1" customFormat="1" ht="21.75" customHeight="1">
      <c r="B373" s="122"/>
      <c r="C373" s="123">
        <v>117</v>
      </c>
      <c r="D373" s="123" t="s">
        <v>126</v>
      </c>
      <c r="E373" s="124" t="s">
        <v>575</v>
      </c>
      <c r="F373" s="125" t="s">
        <v>576</v>
      </c>
      <c r="G373" s="126" t="s">
        <v>166</v>
      </c>
      <c r="H373" s="127">
        <v>1372</v>
      </c>
      <c r="I373" s="128">
        <v>0</v>
      </c>
      <c r="J373" s="128">
        <f>ROUND(I373*H373,2)</f>
        <v>0</v>
      </c>
      <c r="K373" s="125" t="s">
        <v>130</v>
      </c>
      <c r="L373" s="28"/>
      <c r="M373" s="129" t="s">
        <v>3</v>
      </c>
      <c r="N373" s="130" t="s">
        <v>48</v>
      </c>
      <c r="O373" s="131">
        <v>8.0000000000000002E-3</v>
      </c>
      <c r="P373" s="131">
        <f>O373*H373</f>
        <v>10.976000000000001</v>
      </c>
      <c r="Q373" s="131">
        <v>0</v>
      </c>
      <c r="R373" s="131">
        <f>Q373*H373</f>
        <v>0</v>
      </c>
      <c r="S373" s="131">
        <v>0</v>
      </c>
      <c r="T373" s="132">
        <f>S373*H373</f>
        <v>0</v>
      </c>
      <c r="AR373" s="133" t="s">
        <v>195</v>
      </c>
      <c r="AT373" s="133" t="s">
        <v>126</v>
      </c>
      <c r="AU373" s="133" t="s">
        <v>86</v>
      </c>
      <c r="AY373" s="15" t="s">
        <v>124</v>
      </c>
      <c r="BE373" s="134">
        <f>IF(N373="základní",J373,0)</f>
        <v>0</v>
      </c>
      <c r="BF373" s="134">
        <f>IF(N373="snížená",J373,0)</f>
        <v>0</v>
      </c>
      <c r="BG373" s="134">
        <f>IF(N373="zákl. přenesená",J373,0)</f>
        <v>0</v>
      </c>
      <c r="BH373" s="134">
        <f>IF(N373="sníž. přenesená",J373,0)</f>
        <v>0</v>
      </c>
      <c r="BI373" s="134">
        <f>IF(N373="nulová",J373,0)</f>
        <v>0</v>
      </c>
      <c r="BJ373" s="15" t="s">
        <v>84</v>
      </c>
      <c r="BK373" s="134">
        <f>ROUND(I373*H373,2)</f>
        <v>0</v>
      </c>
      <c r="BL373" s="15" t="s">
        <v>195</v>
      </c>
      <c r="BM373" s="133" t="s">
        <v>577</v>
      </c>
    </row>
    <row r="374" spans="2:65" s="1" customFormat="1">
      <c r="B374" s="28"/>
      <c r="D374" s="135" t="s">
        <v>133</v>
      </c>
      <c r="F374" s="136" t="s">
        <v>578</v>
      </c>
      <c r="L374" s="28"/>
      <c r="M374" s="137"/>
      <c r="T374" s="48"/>
      <c r="AT374" s="15" t="s">
        <v>133</v>
      </c>
      <c r="AU374" s="15" t="s">
        <v>86</v>
      </c>
    </row>
    <row r="375" spans="2:65" s="1" customFormat="1" ht="19.5">
      <c r="B375" s="28"/>
      <c r="D375" s="138" t="s">
        <v>135</v>
      </c>
      <c r="F375" s="139" t="s">
        <v>579</v>
      </c>
      <c r="L375" s="28"/>
      <c r="M375" s="137"/>
      <c r="T375" s="48"/>
      <c r="AT375" s="15" t="s">
        <v>135</v>
      </c>
      <c r="AU375" s="15" t="s">
        <v>86</v>
      </c>
    </row>
    <row r="376" spans="2:65" s="12" customFormat="1">
      <c r="B376" s="140"/>
      <c r="D376" s="138" t="s">
        <v>138</v>
      </c>
      <c r="E376" s="141" t="s">
        <v>3</v>
      </c>
      <c r="F376" s="142"/>
      <c r="H376" s="143"/>
      <c r="L376" s="140"/>
      <c r="M376" s="144"/>
      <c r="T376" s="145"/>
      <c r="AT376" s="141" t="s">
        <v>138</v>
      </c>
      <c r="AU376" s="141" t="s">
        <v>86</v>
      </c>
      <c r="AV376" s="12" t="s">
        <v>86</v>
      </c>
      <c r="AW376" s="12" t="s">
        <v>39</v>
      </c>
      <c r="AX376" s="12" t="s">
        <v>84</v>
      </c>
      <c r="AY376" s="141" t="s">
        <v>124</v>
      </c>
    </row>
    <row r="377" spans="2:65" s="1" customFormat="1" ht="24.2" customHeight="1">
      <c r="B377" s="122"/>
      <c r="C377" s="123">
        <v>118</v>
      </c>
      <c r="D377" s="123" t="s">
        <v>126</v>
      </c>
      <c r="E377" s="124" t="s">
        <v>580</v>
      </c>
      <c r="F377" s="125" t="s">
        <v>581</v>
      </c>
      <c r="G377" s="126" t="s">
        <v>166</v>
      </c>
      <c r="H377" s="127">
        <v>98</v>
      </c>
      <c r="I377" s="128">
        <v>0</v>
      </c>
      <c r="J377" s="128">
        <f>ROUND(I377*H377,2)</f>
        <v>0</v>
      </c>
      <c r="K377" s="125" t="s">
        <v>130</v>
      </c>
      <c r="L377" s="28"/>
      <c r="M377" s="129" t="s">
        <v>3</v>
      </c>
      <c r="N377" s="130" t="s">
        <v>48</v>
      </c>
      <c r="O377" s="131">
        <v>0</v>
      </c>
      <c r="P377" s="131">
        <f>O377*H377</f>
        <v>0</v>
      </c>
      <c r="Q377" s="131">
        <v>0</v>
      </c>
      <c r="R377" s="131">
        <f>Q377*H377</f>
        <v>0</v>
      </c>
      <c r="S377" s="131">
        <v>0</v>
      </c>
      <c r="T377" s="132">
        <f>S377*H377</f>
        <v>0</v>
      </c>
      <c r="AR377" s="133" t="s">
        <v>195</v>
      </c>
      <c r="AT377" s="133" t="s">
        <v>126</v>
      </c>
      <c r="AU377" s="133" t="s">
        <v>86</v>
      </c>
      <c r="AY377" s="15" t="s">
        <v>124</v>
      </c>
      <c r="BE377" s="134">
        <f>IF(N377="základní",J377,0)</f>
        <v>0</v>
      </c>
      <c r="BF377" s="134">
        <f>IF(N377="snížená",J377,0)</f>
        <v>0</v>
      </c>
      <c r="BG377" s="134">
        <f>IF(N377="zákl. přenesená",J377,0)</f>
        <v>0</v>
      </c>
      <c r="BH377" s="134">
        <f>IF(N377="sníž. přenesená",J377,0)</f>
        <v>0</v>
      </c>
      <c r="BI377" s="134">
        <f>IF(N377="nulová",J377,0)</f>
        <v>0</v>
      </c>
      <c r="BJ377" s="15" t="s">
        <v>84</v>
      </c>
      <c r="BK377" s="134">
        <f>ROUND(I377*H377,2)</f>
        <v>0</v>
      </c>
      <c r="BL377" s="15" t="s">
        <v>195</v>
      </c>
      <c r="BM377" s="133" t="s">
        <v>582</v>
      </c>
    </row>
    <row r="378" spans="2:65" s="1" customFormat="1">
      <c r="B378" s="28"/>
      <c r="D378" s="135" t="s">
        <v>133</v>
      </c>
      <c r="F378" s="136" t="s">
        <v>583</v>
      </c>
      <c r="L378" s="28"/>
      <c r="M378" s="137"/>
      <c r="T378" s="48"/>
      <c r="AT378" s="15" t="s">
        <v>133</v>
      </c>
      <c r="AU378" s="15" t="s">
        <v>86</v>
      </c>
    </row>
    <row r="379" spans="2:65" s="1" customFormat="1" ht="19.5">
      <c r="B379" s="28"/>
      <c r="D379" s="138" t="s">
        <v>135</v>
      </c>
      <c r="F379" s="139" t="s">
        <v>584</v>
      </c>
      <c r="L379" s="28"/>
      <c r="M379" s="137"/>
      <c r="T379" s="48"/>
      <c r="AT379" s="15" t="s">
        <v>135</v>
      </c>
      <c r="AU379" s="15" t="s">
        <v>86</v>
      </c>
    </row>
    <row r="380" spans="2:65" s="1" customFormat="1" ht="24.2" customHeight="1">
      <c r="B380" s="122"/>
      <c r="C380" s="123">
        <v>119</v>
      </c>
      <c r="D380" s="123" t="s">
        <v>126</v>
      </c>
      <c r="E380" s="124" t="s">
        <v>585</v>
      </c>
      <c r="F380" s="125" t="s">
        <v>586</v>
      </c>
      <c r="G380" s="126" t="s">
        <v>166</v>
      </c>
      <c r="H380" s="127">
        <v>21.3</v>
      </c>
      <c r="I380" s="128">
        <v>0</v>
      </c>
      <c r="J380" s="128">
        <f>ROUND(I380*H380,2)</f>
        <v>0</v>
      </c>
      <c r="K380" s="125" t="s">
        <v>130</v>
      </c>
      <c r="L380" s="28"/>
      <c r="M380" s="129" t="s">
        <v>3</v>
      </c>
      <c r="N380" s="130" t="s">
        <v>48</v>
      </c>
      <c r="O380" s="131">
        <v>0</v>
      </c>
      <c r="P380" s="131">
        <f>O380*H380</f>
        <v>0</v>
      </c>
      <c r="Q380" s="131">
        <v>0</v>
      </c>
      <c r="R380" s="131">
        <f>Q380*H380</f>
        <v>0</v>
      </c>
      <c r="S380" s="131">
        <v>0</v>
      </c>
      <c r="T380" s="132">
        <f>S380*H380</f>
        <v>0</v>
      </c>
      <c r="AR380" s="133" t="s">
        <v>195</v>
      </c>
      <c r="AT380" s="133" t="s">
        <v>126</v>
      </c>
      <c r="AU380" s="133" t="s">
        <v>86</v>
      </c>
      <c r="AY380" s="15" t="s">
        <v>124</v>
      </c>
      <c r="BE380" s="134">
        <f>IF(N380="základní",J380,0)</f>
        <v>0</v>
      </c>
      <c r="BF380" s="134">
        <f>IF(N380="snížená",J380,0)</f>
        <v>0</v>
      </c>
      <c r="BG380" s="134">
        <f>IF(N380="zákl. přenesená",J380,0)</f>
        <v>0</v>
      </c>
      <c r="BH380" s="134">
        <f>IF(N380="sníž. přenesená",J380,0)</f>
        <v>0</v>
      </c>
      <c r="BI380" s="134">
        <f>IF(N380="nulová",J380,0)</f>
        <v>0</v>
      </c>
      <c r="BJ380" s="15" t="s">
        <v>84</v>
      </c>
      <c r="BK380" s="134">
        <f>ROUND(I380*H380,2)</f>
        <v>0</v>
      </c>
      <c r="BL380" s="15" t="s">
        <v>195</v>
      </c>
      <c r="BM380" s="133" t="s">
        <v>587</v>
      </c>
    </row>
    <row r="381" spans="2:65" s="1" customFormat="1">
      <c r="B381" s="28"/>
      <c r="D381" s="135" t="s">
        <v>133</v>
      </c>
      <c r="F381" s="136" t="s">
        <v>588</v>
      </c>
      <c r="L381" s="28"/>
      <c r="M381" s="137"/>
      <c r="T381" s="48"/>
      <c r="AT381" s="15" t="s">
        <v>133</v>
      </c>
      <c r="AU381" s="15" t="s">
        <v>86</v>
      </c>
    </row>
    <row r="382" spans="2:65" s="1" customFormat="1" ht="19.5">
      <c r="B382" s="28"/>
      <c r="D382" s="138" t="s">
        <v>135</v>
      </c>
      <c r="F382" s="139" t="s">
        <v>584</v>
      </c>
      <c r="L382" s="28"/>
      <c r="M382" s="137"/>
      <c r="T382" s="48"/>
      <c r="AT382" s="15" t="s">
        <v>135</v>
      </c>
      <c r="AU382" s="15" t="s">
        <v>86</v>
      </c>
    </row>
    <row r="383" spans="2:65" s="1" customFormat="1" ht="24.2" customHeight="1">
      <c r="B383" s="122"/>
      <c r="C383" s="123">
        <v>120</v>
      </c>
      <c r="D383" s="123" t="s">
        <v>126</v>
      </c>
      <c r="E383" s="124" t="s">
        <v>589</v>
      </c>
      <c r="F383" s="125" t="s">
        <v>590</v>
      </c>
      <c r="G383" s="126" t="s">
        <v>166</v>
      </c>
      <c r="H383" s="127">
        <v>14</v>
      </c>
      <c r="I383" s="128">
        <v>0</v>
      </c>
      <c r="J383" s="128">
        <f>ROUND(I383*H383,2)</f>
        <v>0</v>
      </c>
      <c r="K383" s="125" t="s">
        <v>130</v>
      </c>
      <c r="L383" s="28"/>
      <c r="M383" s="129" t="s">
        <v>3</v>
      </c>
      <c r="N383" s="130" t="s">
        <v>48</v>
      </c>
      <c r="O383" s="131">
        <v>0</v>
      </c>
      <c r="P383" s="131">
        <f>O383*H383</f>
        <v>0</v>
      </c>
      <c r="Q383" s="131">
        <v>0</v>
      </c>
      <c r="R383" s="131">
        <f>Q383*H383</f>
        <v>0</v>
      </c>
      <c r="S383" s="131">
        <v>0</v>
      </c>
      <c r="T383" s="132">
        <f>S383*H383</f>
        <v>0</v>
      </c>
      <c r="AR383" s="133" t="s">
        <v>195</v>
      </c>
      <c r="AT383" s="133" t="s">
        <v>126</v>
      </c>
      <c r="AU383" s="133" t="s">
        <v>86</v>
      </c>
      <c r="AY383" s="15" t="s">
        <v>124</v>
      </c>
      <c r="BE383" s="134">
        <f>IF(N383="základní",J383,0)</f>
        <v>0</v>
      </c>
      <c r="BF383" s="134">
        <f>IF(N383="snížená",J383,0)</f>
        <v>0</v>
      </c>
      <c r="BG383" s="134">
        <f>IF(N383="zákl. přenesená",J383,0)</f>
        <v>0</v>
      </c>
      <c r="BH383" s="134">
        <f>IF(N383="sníž. přenesená",J383,0)</f>
        <v>0</v>
      </c>
      <c r="BI383" s="134">
        <f>IF(N383="nulová",J383,0)</f>
        <v>0</v>
      </c>
      <c r="BJ383" s="15" t="s">
        <v>84</v>
      </c>
      <c r="BK383" s="134">
        <f>ROUND(I383*H383,2)</f>
        <v>0</v>
      </c>
      <c r="BL383" s="15" t="s">
        <v>195</v>
      </c>
      <c r="BM383" s="133" t="s">
        <v>591</v>
      </c>
    </row>
    <row r="384" spans="2:65" s="1" customFormat="1">
      <c r="B384" s="28"/>
      <c r="D384" s="135" t="s">
        <v>133</v>
      </c>
      <c r="F384" s="136" t="s">
        <v>592</v>
      </c>
      <c r="L384" s="28"/>
      <c r="M384" s="137"/>
      <c r="T384" s="48"/>
      <c r="AT384" s="15" t="s">
        <v>133</v>
      </c>
      <c r="AU384" s="15" t="s">
        <v>86</v>
      </c>
    </row>
    <row r="385" spans="2:65" s="1" customFormat="1" ht="19.5">
      <c r="B385" s="28"/>
      <c r="D385" s="138" t="s">
        <v>135</v>
      </c>
      <c r="F385" s="139" t="s">
        <v>584</v>
      </c>
      <c r="L385" s="28"/>
      <c r="M385" s="137"/>
      <c r="T385" s="48"/>
      <c r="AT385" s="15" t="s">
        <v>135</v>
      </c>
      <c r="AU385" s="15" t="s">
        <v>86</v>
      </c>
    </row>
    <row r="386" spans="2:65" s="1" customFormat="1" ht="24.2" customHeight="1">
      <c r="B386" s="122"/>
      <c r="C386" s="123">
        <v>121</v>
      </c>
      <c r="D386" s="123" t="s">
        <v>126</v>
      </c>
      <c r="E386" s="124" t="s">
        <v>593</v>
      </c>
      <c r="F386" s="125" t="s">
        <v>594</v>
      </c>
      <c r="G386" s="126" t="s">
        <v>166</v>
      </c>
      <c r="H386" s="127">
        <v>25.5</v>
      </c>
      <c r="I386" s="128">
        <v>0</v>
      </c>
      <c r="J386" s="128">
        <f>ROUND(I386*H386,2)</f>
        <v>0</v>
      </c>
      <c r="K386" s="125" t="s">
        <v>130</v>
      </c>
      <c r="L386" s="28"/>
      <c r="M386" s="129" t="s">
        <v>3</v>
      </c>
      <c r="N386" s="130" t="s">
        <v>48</v>
      </c>
      <c r="O386" s="131">
        <v>0</v>
      </c>
      <c r="P386" s="131">
        <f>O386*H386</f>
        <v>0</v>
      </c>
      <c r="Q386" s="131">
        <v>0</v>
      </c>
      <c r="R386" s="131">
        <f>Q386*H386</f>
        <v>0</v>
      </c>
      <c r="S386" s="131">
        <v>0</v>
      </c>
      <c r="T386" s="132">
        <f>S386*H386</f>
        <v>0</v>
      </c>
      <c r="AR386" s="133" t="s">
        <v>195</v>
      </c>
      <c r="AT386" s="133" t="s">
        <v>126</v>
      </c>
      <c r="AU386" s="133" t="s">
        <v>86</v>
      </c>
      <c r="AY386" s="15" t="s">
        <v>124</v>
      </c>
      <c r="BE386" s="134">
        <f>IF(N386="základní",J386,0)</f>
        <v>0</v>
      </c>
      <c r="BF386" s="134">
        <f>IF(N386="snížená",J386,0)</f>
        <v>0</v>
      </c>
      <c r="BG386" s="134">
        <f>IF(N386="zákl. přenesená",J386,0)</f>
        <v>0</v>
      </c>
      <c r="BH386" s="134">
        <f>IF(N386="sníž. přenesená",J386,0)</f>
        <v>0</v>
      </c>
      <c r="BI386" s="134">
        <f>IF(N386="nulová",J386,0)</f>
        <v>0</v>
      </c>
      <c r="BJ386" s="15" t="s">
        <v>84</v>
      </c>
      <c r="BK386" s="134">
        <f>ROUND(I386*H386,2)</f>
        <v>0</v>
      </c>
      <c r="BL386" s="15" t="s">
        <v>195</v>
      </c>
      <c r="BM386" s="133" t="s">
        <v>595</v>
      </c>
    </row>
    <row r="387" spans="2:65" s="1" customFormat="1">
      <c r="B387" s="28"/>
      <c r="D387" s="135" t="s">
        <v>133</v>
      </c>
      <c r="F387" s="136" t="s">
        <v>596</v>
      </c>
      <c r="L387" s="28"/>
      <c r="M387" s="137"/>
      <c r="T387" s="48"/>
      <c r="AT387" s="15" t="s">
        <v>133</v>
      </c>
      <c r="AU387" s="15" t="s">
        <v>86</v>
      </c>
    </row>
    <row r="388" spans="2:65" s="1" customFormat="1" ht="19.5">
      <c r="B388" s="28"/>
      <c r="D388" s="138" t="s">
        <v>135</v>
      </c>
      <c r="F388" s="139" t="s">
        <v>584</v>
      </c>
      <c r="L388" s="28"/>
      <c r="M388" s="137"/>
      <c r="T388" s="48"/>
      <c r="AT388" s="15" t="s">
        <v>135</v>
      </c>
      <c r="AU388" s="15" t="s">
        <v>86</v>
      </c>
    </row>
    <row r="389" spans="2:65" s="12" customFormat="1">
      <c r="B389" s="140"/>
      <c r="D389" s="138" t="s">
        <v>138</v>
      </c>
      <c r="E389" s="141" t="s">
        <v>3</v>
      </c>
      <c r="F389" s="142"/>
      <c r="H389" s="143"/>
      <c r="L389" s="140"/>
      <c r="M389" s="144"/>
      <c r="T389" s="145"/>
      <c r="AT389" s="141" t="s">
        <v>138</v>
      </c>
      <c r="AU389" s="141" t="s">
        <v>86</v>
      </c>
      <c r="AV389" s="12" t="s">
        <v>86</v>
      </c>
      <c r="AW389" s="12" t="s">
        <v>39</v>
      </c>
      <c r="AX389" s="12" t="s">
        <v>84</v>
      </c>
      <c r="AY389" s="141" t="s">
        <v>124</v>
      </c>
    </row>
    <row r="390" spans="2:65" s="11" customFormat="1" ht="25.9" customHeight="1">
      <c r="B390" s="111"/>
      <c r="D390" s="112" t="s">
        <v>76</v>
      </c>
      <c r="E390" s="113" t="s">
        <v>597</v>
      </c>
      <c r="F390" s="113" t="s">
        <v>598</v>
      </c>
      <c r="J390" s="114">
        <f>BK390</f>
        <v>0</v>
      </c>
      <c r="L390" s="111"/>
      <c r="M390" s="115"/>
      <c r="P390" s="116">
        <f>SUM(P391:P398)</f>
        <v>0</v>
      </c>
      <c r="R390" s="116">
        <f>SUM(R391:R398)</f>
        <v>0</v>
      </c>
      <c r="T390" s="117">
        <f>SUM(T391:T398)</f>
        <v>0</v>
      </c>
      <c r="AR390" s="112" t="s">
        <v>131</v>
      </c>
      <c r="AT390" s="118" t="s">
        <v>76</v>
      </c>
      <c r="AU390" s="118" t="s">
        <v>77</v>
      </c>
      <c r="AY390" s="112" t="s">
        <v>124</v>
      </c>
      <c r="BK390" s="119">
        <f>SUM(BK391:BK398)</f>
        <v>0</v>
      </c>
    </row>
    <row r="391" spans="2:65" s="1" customFormat="1" ht="24.2" customHeight="1">
      <c r="B391" s="122"/>
      <c r="C391" s="123">
        <v>122</v>
      </c>
      <c r="D391" s="123" t="s">
        <v>126</v>
      </c>
      <c r="E391" s="124" t="s">
        <v>599</v>
      </c>
      <c r="F391" s="125" t="s">
        <v>600</v>
      </c>
      <c r="G391" s="126" t="s">
        <v>601</v>
      </c>
      <c r="H391" s="127">
        <v>96</v>
      </c>
      <c r="I391" s="128">
        <v>0</v>
      </c>
      <c r="J391" s="128">
        <f>ROUND(I391*H391,2)</f>
        <v>0</v>
      </c>
      <c r="K391" s="125" t="s">
        <v>3</v>
      </c>
      <c r="L391" s="28"/>
      <c r="M391" s="129" t="s">
        <v>3</v>
      </c>
      <c r="N391" s="130" t="s">
        <v>48</v>
      </c>
      <c r="O391" s="131">
        <v>0</v>
      </c>
      <c r="P391" s="131">
        <f>O391*H391</f>
        <v>0</v>
      </c>
      <c r="Q391" s="131">
        <v>0</v>
      </c>
      <c r="R391" s="131">
        <f>Q391*H391</f>
        <v>0</v>
      </c>
      <c r="S391" s="131">
        <v>0</v>
      </c>
      <c r="T391" s="132">
        <f>S391*H391</f>
        <v>0</v>
      </c>
      <c r="AR391" s="133" t="s">
        <v>602</v>
      </c>
      <c r="AT391" s="133" t="s">
        <v>126</v>
      </c>
      <c r="AU391" s="133" t="s">
        <v>84</v>
      </c>
      <c r="AY391" s="15" t="s">
        <v>124</v>
      </c>
      <c r="BE391" s="134">
        <f>IF(N391="základní",J391,0)</f>
        <v>0</v>
      </c>
      <c r="BF391" s="134">
        <f>IF(N391="snížená",J391,0)</f>
        <v>0</v>
      </c>
      <c r="BG391" s="134">
        <f>IF(N391="zákl. přenesená",J391,0)</f>
        <v>0</v>
      </c>
      <c r="BH391" s="134">
        <f>IF(N391="sníž. přenesená",J391,0)</f>
        <v>0</v>
      </c>
      <c r="BI391" s="134">
        <f>IF(N391="nulová",J391,0)</f>
        <v>0</v>
      </c>
      <c r="BJ391" s="15" t="s">
        <v>84</v>
      </c>
      <c r="BK391" s="134">
        <f>ROUND(I391*H391,2)</f>
        <v>0</v>
      </c>
      <c r="BL391" s="15" t="s">
        <v>602</v>
      </c>
      <c r="BM391" s="133" t="s">
        <v>603</v>
      </c>
    </row>
    <row r="392" spans="2:65" s="1" customFormat="1" ht="19.5">
      <c r="B392" s="28"/>
      <c r="D392" s="138" t="s">
        <v>135</v>
      </c>
      <c r="F392" s="139" t="s">
        <v>604</v>
      </c>
      <c r="L392" s="28"/>
      <c r="M392" s="137"/>
      <c r="T392" s="48"/>
      <c r="AT392" s="15" t="s">
        <v>135</v>
      </c>
      <c r="AU392" s="15" t="s">
        <v>84</v>
      </c>
    </row>
    <row r="393" spans="2:65" s="1" customFormat="1" ht="24.2" customHeight="1">
      <c r="B393" s="122"/>
      <c r="C393" s="123">
        <v>123</v>
      </c>
      <c r="D393" s="123" t="s">
        <v>126</v>
      </c>
      <c r="E393" s="124" t="s">
        <v>605</v>
      </c>
      <c r="F393" s="125" t="s">
        <v>606</v>
      </c>
      <c r="G393" s="126" t="s">
        <v>601</v>
      </c>
      <c r="H393" s="127">
        <v>42</v>
      </c>
      <c r="I393" s="128">
        <v>0</v>
      </c>
      <c r="J393" s="128">
        <f>ROUND(I393*H393,2)</f>
        <v>0</v>
      </c>
      <c r="K393" s="125" t="s">
        <v>3</v>
      </c>
      <c r="L393" s="28"/>
      <c r="M393" s="129" t="s">
        <v>3</v>
      </c>
      <c r="N393" s="130" t="s">
        <v>48</v>
      </c>
      <c r="O393" s="131">
        <v>0</v>
      </c>
      <c r="P393" s="131">
        <f>O393*H393</f>
        <v>0</v>
      </c>
      <c r="Q393" s="131">
        <v>0</v>
      </c>
      <c r="R393" s="131">
        <f>Q393*H393</f>
        <v>0</v>
      </c>
      <c r="S393" s="131">
        <v>0</v>
      </c>
      <c r="T393" s="132">
        <f>S393*H393</f>
        <v>0</v>
      </c>
      <c r="AR393" s="133" t="s">
        <v>602</v>
      </c>
      <c r="AT393" s="133" t="s">
        <v>126</v>
      </c>
      <c r="AU393" s="133" t="s">
        <v>84</v>
      </c>
      <c r="AY393" s="15" t="s">
        <v>124</v>
      </c>
      <c r="BE393" s="134">
        <f>IF(N393="základní",J393,0)</f>
        <v>0</v>
      </c>
      <c r="BF393" s="134">
        <f>IF(N393="snížená",J393,0)</f>
        <v>0</v>
      </c>
      <c r="BG393" s="134">
        <f>IF(N393="zákl. přenesená",J393,0)</f>
        <v>0</v>
      </c>
      <c r="BH393" s="134">
        <f>IF(N393="sníž. přenesená",J393,0)</f>
        <v>0</v>
      </c>
      <c r="BI393" s="134">
        <f>IF(N393="nulová",J393,0)</f>
        <v>0</v>
      </c>
      <c r="BJ393" s="15" t="s">
        <v>84</v>
      </c>
      <c r="BK393" s="134">
        <f>ROUND(I393*H393,2)</f>
        <v>0</v>
      </c>
      <c r="BL393" s="15" t="s">
        <v>602</v>
      </c>
      <c r="BM393" s="133" t="s">
        <v>607</v>
      </c>
    </row>
    <row r="394" spans="2:65" s="1" customFormat="1" ht="19.5">
      <c r="B394" s="28"/>
      <c r="D394" s="138" t="s">
        <v>135</v>
      </c>
      <c r="F394" s="139" t="s">
        <v>608</v>
      </c>
      <c r="L394" s="28"/>
      <c r="M394" s="137"/>
      <c r="T394" s="48"/>
      <c r="AT394" s="15" t="s">
        <v>135</v>
      </c>
      <c r="AU394" s="15" t="s">
        <v>84</v>
      </c>
    </row>
    <row r="395" spans="2:65" s="1" customFormat="1" ht="16.5" customHeight="1">
      <c r="B395" s="122"/>
      <c r="C395" s="123">
        <v>124</v>
      </c>
      <c r="D395" s="123" t="s">
        <v>126</v>
      </c>
      <c r="E395" s="124" t="s">
        <v>609</v>
      </c>
      <c r="F395" s="125" t="s">
        <v>610</v>
      </c>
      <c r="G395" s="126" t="s">
        <v>611</v>
      </c>
      <c r="H395" s="127">
        <v>78</v>
      </c>
      <c r="I395" s="128">
        <v>0</v>
      </c>
      <c r="J395" s="128">
        <f>ROUND(I395*H395,2)</f>
        <v>0</v>
      </c>
      <c r="K395" s="125" t="s">
        <v>3</v>
      </c>
      <c r="L395" s="28"/>
      <c r="M395" s="129" t="s">
        <v>3</v>
      </c>
      <c r="N395" s="130" t="s">
        <v>48</v>
      </c>
      <c r="O395" s="131">
        <v>0</v>
      </c>
      <c r="P395" s="131">
        <f>O395*H395</f>
        <v>0</v>
      </c>
      <c r="Q395" s="131">
        <v>0</v>
      </c>
      <c r="R395" s="131">
        <f>Q395*H395</f>
        <v>0</v>
      </c>
      <c r="S395" s="131">
        <v>0</v>
      </c>
      <c r="T395" s="132">
        <f>S395*H395</f>
        <v>0</v>
      </c>
      <c r="AR395" s="133" t="s">
        <v>602</v>
      </c>
      <c r="AT395" s="133" t="s">
        <v>126</v>
      </c>
      <c r="AU395" s="133" t="s">
        <v>84</v>
      </c>
      <c r="AY395" s="15" t="s">
        <v>124</v>
      </c>
      <c r="BE395" s="134">
        <f>IF(N395="základní",J395,0)</f>
        <v>0</v>
      </c>
      <c r="BF395" s="134">
        <f>IF(N395="snížená",J395,0)</f>
        <v>0</v>
      </c>
      <c r="BG395" s="134">
        <f>IF(N395="zákl. přenesená",J395,0)</f>
        <v>0</v>
      </c>
      <c r="BH395" s="134">
        <f>IF(N395="sníž. přenesená",J395,0)</f>
        <v>0</v>
      </c>
      <c r="BI395" s="134">
        <f>IF(N395="nulová",J395,0)</f>
        <v>0</v>
      </c>
      <c r="BJ395" s="15" t="s">
        <v>84</v>
      </c>
      <c r="BK395" s="134">
        <f>ROUND(I395*H395,2)</f>
        <v>0</v>
      </c>
      <c r="BL395" s="15" t="s">
        <v>602</v>
      </c>
      <c r="BM395" s="133" t="s">
        <v>612</v>
      </c>
    </row>
    <row r="396" spans="2:65" s="1" customFormat="1" ht="39">
      <c r="B396" s="28"/>
      <c r="D396" s="138" t="s">
        <v>135</v>
      </c>
      <c r="F396" s="139" t="s">
        <v>613</v>
      </c>
      <c r="L396" s="28"/>
      <c r="M396" s="137"/>
      <c r="T396" s="48"/>
      <c r="AT396" s="15" t="s">
        <v>135</v>
      </c>
      <c r="AU396" s="15" t="s">
        <v>84</v>
      </c>
    </row>
    <row r="397" spans="2:65" s="1" customFormat="1" ht="16.5" customHeight="1">
      <c r="B397" s="122"/>
      <c r="C397" s="123">
        <v>125</v>
      </c>
      <c r="D397" s="123" t="s">
        <v>126</v>
      </c>
      <c r="E397" s="124" t="s">
        <v>614</v>
      </c>
      <c r="F397" s="125" t="s">
        <v>615</v>
      </c>
      <c r="G397" s="126" t="s">
        <v>611</v>
      </c>
      <c r="H397" s="127">
        <v>20</v>
      </c>
      <c r="I397" s="128">
        <v>0</v>
      </c>
      <c r="J397" s="128">
        <f>ROUND(I397*H397,2)</f>
        <v>0</v>
      </c>
      <c r="K397" s="125" t="s">
        <v>3</v>
      </c>
      <c r="L397" s="28"/>
      <c r="M397" s="129" t="s">
        <v>3</v>
      </c>
      <c r="N397" s="130" t="s">
        <v>48</v>
      </c>
      <c r="O397" s="131">
        <v>0</v>
      </c>
      <c r="P397" s="131">
        <f>O397*H397</f>
        <v>0</v>
      </c>
      <c r="Q397" s="131">
        <v>0</v>
      </c>
      <c r="R397" s="131">
        <f>Q397*H397</f>
        <v>0</v>
      </c>
      <c r="S397" s="131">
        <v>0</v>
      </c>
      <c r="T397" s="132">
        <f>S397*H397</f>
        <v>0</v>
      </c>
      <c r="AR397" s="133" t="s">
        <v>602</v>
      </c>
      <c r="AT397" s="133" t="s">
        <v>126</v>
      </c>
      <c r="AU397" s="133" t="s">
        <v>84</v>
      </c>
      <c r="AY397" s="15" t="s">
        <v>124</v>
      </c>
      <c r="BE397" s="134">
        <f>IF(N397="základní",J397,0)</f>
        <v>0</v>
      </c>
      <c r="BF397" s="134">
        <f>IF(N397="snížená",J397,0)</f>
        <v>0</v>
      </c>
      <c r="BG397" s="134">
        <f>IF(N397="zákl. přenesená",J397,0)</f>
        <v>0</v>
      </c>
      <c r="BH397" s="134">
        <f>IF(N397="sníž. přenesená",J397,0)</f>
        <v>0</v>
      </c>
      <c r="BI397" s="134">
        <f>IF(N397="nulová",J397,0)</f>
        <v>0</v>
      </c>
      <c r="BJ397" s="15" t="s">
        <v>84</v>
      </c>
      <c r="BK397" s="134">
        <f>ROUND(I397*H397,2)</f>
        <v>0</v>
      </c>
      <c r="BL397" s="15" t="s">
        <v>602</v>
      </c>
      <c r="BM397" s="133" t="s">
        <v>616</v>
      </c>
    </row>
    <row r="398" spans="2:65" s="1" customFormat="1" ht="39">
      <c r="B398" s="28"/>
      <c r="D398" s="138" t="s">
        <v>135</v>
      </c>
      <c r="F398" s="139" t="s">
        <v>617</v>
      </c>
      <c r="L398" s="28"/>
      <c r="M398" s="155"/>
      <c r="N398" s="156"/>
      <c r="O398" s="156"/>
      <c r="P398" s="156"/>
      <c r="Q398" s="156"/>
      <c r="R398" s="156"/>
      <c r="S398" s="156"/>
      <c r="T398" s="157"/>
      <c r="AT398" s="15" t="s">
        <v>135</v>
      </c>
      <c r="AU398" s="15" t="s">
        <v>84</v>
      </c>
    </row>
    <row r="399" spans="2:65" s="1" customFormat="1" ht="6.95" customHeight="1">
      <c r="B399" s="37"/>
      <c r="C399" s="38"/>
      <c r="D399" s="38"/>
      <c r="E399" s="38"/>
      <c r="F399" s="38"/>
      <c r="G399" s="38"/>
      <c r="H399" s="38"/>
      <c r="I399" s="38"/>
      <c r="J399" s="38"/>
      <c r="K399" s="38"/>
      <c r="L399" s="28"/>
    </row>
  </sheetData>
  <autoFilter ref="C89:K398"/>
  <mergeCells count="9">
    <mergeCell ref="E50:H50"/>
    <mergeCell ref="E80:H80"/>
    <mergeCell ref="E82:H82"/>
    <mergeCell ref="L2:V2"/>
    <mergeCell ref="E7:H7"/>
    <mergeCell ref="E9:H9"/>
    <mergeCell ref="E18:H18"/>
    <mergeCell ref="E27:H27"/>
    <mergeCell ref="E48:H48"/>
  </mergeCells>
  <hyperlinks>
    <hyperlink ref="F94" r:id="rId1"/>
    <hyperlink ref="F109" r:id="rId2"/>
    <hyperlink ref="F113" r:id="rId3"/>
    <hyperlink ref="F116" r:id="rId4"/>
    <hyperlink ref="F119" r:id="rId5"/>
    <hyperlink ref="F138" r:id="rId6"/>
    <hyperlink ref="F144" r:id="rId7"/>
    <hyperlink ref="F147" r:id="rId8"/>
    <hyperlink ref="F150" r:id="rId9"/>
    <hyperlink ref="F153" r:id="rId10"/>
    <hyperlink ref="F156" r:id="rId11"/>
    <hyperlink ref="F167" r:id="rId12"/>
    <hyperlink ref="F172" r:id="rId13"/>
    <hyperlink ref="F177" r:id="rId14"/>
    <hyperlink ref="F188" r:id="rId15"/>
    <hyperlink ref="F193" r:id="rId16"/>
    <hyperlink ref="F198" r:id="rId17"/>
    <hyperlink ref="F201" r:id="rId18"/>
    <hyperlink ref="F204" r:id="rId19"/>
    <hyperlink ref="F210" r:id="rId20"/>
    <hyperlink ref="F215" r:id="rId21"/>
    <hyperlink ref="F218" r:id="rId22"/>
    <hyperlink ref="F223" r:id="rId23"/>
    <hyperlink ref="F242" r:id="rId24"/>
    <hyperlink ref="F249" r:id="rId25"/>
    <hyperlink ref="F267" r:id="rId26"/>
    <hyperlink ref="F272" r:id="rId27"/>
    <hyperlink ref="F279" r:id="rId28"/>
    <hyperlink ref="F282" r:id="rId29"/>
    <hyperlink ref="F285" r:id="rId30"/>
    <hyperlink ref="F288" r:id="rId31"/>
    <hyperlink ref="F295" r:id="rId32"/>
    <hyperlink ref="F298" r:id="rId33"/>
    <hyperlink ref="F301" r:id="rId34"/>
    <hyperlink ref="F304" r:id="rId35"/>
    <hyperlink ref="F309" r:id="rId36"/>
    <hyperlink ref="F312" r:id="rId37"/>
    <hyperlink ref="F318" r:id="rId38"/>
    <hyperlink ref="F322" r:id="rId39"/>
    <hyperlink ref="F325" r:id="rId40"/>
    <hyperlink ref="F330" r:id="rId41"/>
    <hyperlink ref="F335" r:id="rId42"/>
    <hyperlink ref="F338" r:id="rId43"/>
    <hyperlink ref="F341" r:id="rId44"/>
    <hyperlink ref="F344" r:id="rId45"/>
    <hyperlink ref="F347" r:id="rId46"/>
    <hyperlink ref="F350" r:id="rId47"/>
    <hyperlink ref="F353" r:id="rId48"/>
    <hyperlink ref="F356" r:id="rId49"/>
    <hyperlink ref="F359" r:id="rId50"/>
    <hyperlink ref="F362" r:id="rId51"/>
    <hyperlink ref="F365" r:id="rId52"/>
    <hyperlink ref="F368" r:id="rId53"/>
    <hyperlink ref="F371" r:id="rId54"/>
    <hyperlink ref="F374" r:id="rId55"/>
    <hyperlink ref="F378" r:id="rId56"/>
    <hyperlink ref="F381" r:id="rId57"/>
    <hyperlink ref="F384" r:id="rId58"/>
    <hyperlink ref="F387" r:id="rId59"/>
    <hyperlink ref="F105" r:id="rId60"/>
    <hyperlink ref="F101" r:id="rId61"/>
    <hyperlink ref="F98" r:id="rId62"/>
  </hyperlinks>
  <pageMargins left="0.39374999999999999" right="0.39374999999999999" top="0.39374999999999999" bottom="0.39374999999999999" header="0" footer="0"/>
  <pageSetup paperSize="9" fitToHeight="100" orientation="landscape" blackAndWhite="1" r:id="rId63"/>
  <headerFooter>
    <oddFooter>&amp;CStrana &amp;P z &amp;N</oddFooter>
  </headerFooter>
  <drawing r:id="rId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8"/>
  <sheetViews>
    <sheetView showGridLines="0" topLeftCell="A95" workbookViewId="0">
      <selection activeCell="I176" sqref="I1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t="s">
        <v>6</v>
      </c>
      <c r="M2" s="310"/>
      <c r="N2" s="310"/>
      <c r="O2" s="310"/>
      <c r="P2" s="310"/>
      <c r="Q2" s="310"/>
      <c r="R2" s="310"/>
      <c r="S2" s="310"/>
      <c r="T2" s="310"/>
      <c r="U2" s="310"/>
      <c r="V2" s="310"/>
      <c r="AT2" s="15" t="s">
        <v>90</v>
      </c>
    </row>
    <row r="3" spans="2:46" ht="6.95" customHeight="1">
      <c r="B3" s="16"/>
      <c r="C3" s="17"/>
      <c r="D3" s="17"/>
      <c r="E3" s="17"/>
      <c r="F3" s="17"/>
      <c r="G3" s="17"/>
      <c r="H3" s="17"/>
      <c r="I3" s="17"/>
      <c r="J3" s="17"/>
      <c r="K3" s="17"/>
      <c r="L3" s="18"/>
      <c r="AT3" s="15" t="s">
        <v>86</v>
      </c>
    </row>
    <row r="4" spans="2:46" ht="24.95" customHeight="1">
      <c r="B4" s="18"/>
      <c r="D4" s="19" t="s">
        <v>91</v>
      </c>
      <c r="L4" s="18"/>
      <c r="M4" s="80" t="s">
        <v>11</v>
      </c>
      <c r="AT4" s="15" t="s">
        <v>4</v>
      </c>
    </row>
    <row r="5" spans="2:46" ht="6.95" customHeight="1">
      <c r="B5" s="18"/>
      <c r="L5" s="18"/>
    </row>
    <row r="6" spans="2:46" ht="12" customHeight="1">
      <c r="B6" s="18"/>
      <c r="D6" s="24" t="s">
        <v>15</v>
      </c>
      <c r="L6" s="18"/>
    </row>
    <row r="7" spans="2:46" ht="16.5" customHeight="1">
      <c r="B7" s="18"/>
      <c r="E7" s="343" t="str">
        <f>'Rekapitulace stavby'!K6</f>
        <v>Oprava veřejného osvětlení na tř. 17. listopadu (Prior-Slezská univerzita)</v>
      </c>
      <c r="F7" s="344"/>
      <c r="G7" s="344"/>
      <c r="H7" s="344"/>
      <c r="L7" s="18"/>
    </row>
    <row r="8" spans="2:46" s="1" customFormat="1" ht="12" customHeight="1">
      <c r="B8" s="28"/>
      <c r="D8" s="24" t="s">
        <v>92</v>
      </c>
      <c r="L8" s="28"/>
    </row>
    <row r="9" spans="2:46" s="1" customFormat="1" ht="16.5" customHeight="1">
      <c r="B9" s="28"/>
      <c r="E9" s="320" t="s">
        <v>618</v>
      </c>
      <c r="F9" s="342"/>
      <c r="G9" s="342"/>
      <c r="H9" s="342"/>
      <c r="L9" s="28"/>
    </row>
    <row r="10" spans="2:46" s="1" customFormat="1">
      <c r="B10" s="28"/>
      <c r="L10" s="28"/>
    </row>
    <row r="11" spans="2:46" s="1" customFormat="1" ht="12" customHeight="1">
      <c r="B11" s="28"/>
      <c r="D11" s="24" t="s">
        <v>17</v>
      </c>
      <c r="F11" s="22" t="s">
        <v>18</v>
      </c>
      <c r="I11" s="24" t="s">
        <v>19</v>
      </c>
      <c r="J11" s="22" t="s">
        <v>93</v>
      </c>
      <c r="L11" s="28"/>
    </row>
    <row r="12" spans="2:46" s="1" customFormat="1" ht="12" customHeight="1">
      <c r="B12" s="28"/>
      <c r="D12" s="24" t="s">
        <v>21</v>
      </c>
      <c r="F12" s="22" t="s">
        <v>22</v>
      </c>
      <c r="I12" s="24" t="s">
        <v>23</v>
      </c>
      <c r="J12" s="45">
        <f>'Rekapitulace stavby'!AN8</f>
        <v>44844</v>
      </c>
      <c r="L12" s="28"/>
    </row>
    <row r="13" spans="2:46" s="1" customFormat="1" ht="21.75" customHeight="1">
      <c r="B13" s="28"/>
      <c r="D13" s="21" t="s">
        <v>24</v>
      </c>
      <c r="F13" s="25" t="s">
        <v>25</v>
      </c>
      <c r="I13" s="21" t="s">
        <v>26</v>
      </c>
      <c r="J13" s="25" t="s">
        <v>27</v>
      </c>
      <c r="L13" s="28"/>
    </row>
    <row r="14" spans="2:46" s="1" customFormat="1" ht="12" customHeight="1">
      <c r="B14" s="28"/>
      <c r="D14" s="24" t="s">
        <v>28</v>
      </c>
      <c r="I14" s="24" t="s">
        <v>29</v>
      </c>
      <c r="J14" s="22" t="s">
        <v>30</v>
      </c>
      <c r="L14" s="28"/>
    </row>
    <row r="15" spans="2:46" s="1" customFormat="1" ht="18" customHeight="1">
      <c r="B15" s="28"/>
      <c r="E15" s="22" t="s">
        <v>31</v>
      </c>
      <c r="I15" s="24" t="s">
        <v>32</v>
      </c>
      <c r="J15" s="22" t="s">
        <v>33</v>
      </c>
      <c r="L15" s="28"/>
    </row>
    <row r="16" spans="2:46" s="1" customFormat="1" ht="6.95" customHeight="1">
      <c r="B16" s="28"/>
      <c r="L16" s="28"/>
    </row>
    <row r="17" spans="2:12" s="1" customFormat="1" ht="12" customHeight="1">
      <c r="B17" s="28"/>
      <c r="D17" s="24" t="s">
        <v>34</v>
      </c>
      <c r="I17" s="24" t="s">
        <v>29</v>
      </c>
      <c r="J17" s="22">
        <f>'Rekapitulace stavby'!AN13</f>
        <v>60031620</v>
      </c>
      <c r="L17" s="28"/>
    </row>
    <row r="18" spans="2:12" s="1" customFormat="1" ht="18" customHeight="1">
      <c r="B18" s="28"/>
      <c r="E18" s="336"/>
      <c r="F18" s="336"/>
      <c r="G18" s="336"/>
      <c r="H18" s="336"/>
      <c r="I18" s="24" t="s">
        <v>32</v>
      </c>
      <c r="J18" s="22" t="str">
        <f>'Rekapitulace stavby'!AN14</f>
        <v>CZ6807071722</v>
      </c>
      <c r="L18" s="28"/>
    </row>
    <row r="19" spans="2:12" s="1" customFormat="1" ht="6.95" customHeight="1">
      <c r="B19" s="28"/>
      <c r="L19" s="28"/>
    </row>
    <row r="20" spans="2:12" s="1" customFormat="1" ht="12" customHeight="1">
      <c r="B20" s="28"/>
      <c r="D20" s="24" t="s">
        <v>35</v>
      </c>
      <c r="I20" s="24" t="s">
        <v>29</v>
      </c>
      <c r="J20" s="22" t="s">
        <v>36</v>
      </c>
      <c r="L20" s="28"/>
    </row>
    <row r="21" spans="2:12" s="1" customFormat="1" ht="18" customHeight="1">
      <c r="B21" s="28"/>
      <c r="E21" s="22" t="s">
        <v>37</v>
      </c>
      <c r="I21" s="24" t="s">
        <v>32</v>
      </c>
      <c r="J21" s="22" t="s">
        <v>38</v>
      </c>
      <c r="L21" s="28"/>
    </row>
    <row r="22" spans="2:12" s="1" customFormat="1" ht="6.95" customHeight="1">
      <c r="B22" s="28"/>
      <c r="L22" s="28"/>
    </row>
    <row r="23" spans="2:12" s="1" customFormat="1" ht="12" customHeight="1">
      <c r="B23" s="28"/>
      <c r="D23" s="24" t="s">
        <v>40</v>
      </c>
      <c r="I23" s="24" t="s">
        <v>29</v>
      </c>
      <c r="J23" s="22" t="s">
        <v>36</v>
      </c>
      <c r="L23" s="28"/>
    </row>
    <row r="24" spans="2:12" s="1" customFormat="1" ht="18" customHeight="1">
      <c r="B24" s="28"/>
      <c r="E24" s="22" t="s">
        <v>37</v>
      </c>
      <c r="I24" s="24" t="s">
        <v>32</v>
      </c>
      <c r="J24" s="22" t="s">
        <v>38</v>
      </c>
      <c r="L24" s="28"/>
    </row>
    <row r="25" spans="2:12" s="1" customFormat="1" ht="6.95" customHeight="1">
      <c r="B25" s="28"/>
      <c r="L25" s="28"/>
    </row>
    <row r="26" spans="2:12" s="1" customFormat="1" ht="12" customHeight="1">
      <c r="B26" s="28"/>
      <c r="D26" s="24" t="s">
        <v>41</v>
      </c>
      <c r="L26" s="28"/>
    </row>
    <row r="27" spans="2:12" s="7" customFormat="1" ht="16.5" customHeight="1">
      <c r="B27" s="81"/>
      <c r="E27" s="338" t="s">
        <v>3</v>
      </c>
      <c r="F27" s="338"/>
      <c r="G27" s="338"/>
      <c r="H27" s="338"/>
      <c r="L27" s="81"/>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82" t="s">
        <v>43</v>
      </c>
      <c r="J30" s="58">
        <f>ROUND(J80, 2)</f>
        <v>0</v>
      </c>
      <c r="L30" s="28"/>
    </row>
    <row r="31" spans="2:12" s="1" customFormat="1" ht="6.95" customHeight="1">
      <c r="B31" s="28"/>
      <c r="D31" s="46"/>
      <c r="E31" s="46"/>
      <c r="F31" s="46"/>
      <c r="G31" s="46"/>
      <c r="H31" s="46"/>
      <c r="I31" s="46"/>
      <c r="J31" s="46"/>
      <c r="K31" s="46"/>
      <c r="L31" s="28"/>
    </row>
    <row r="32" spans="2:12" s="1" customFormat="1" ht="14.45" customHeight="1">
      <c r="B32" s="28"/>
      <c r="F32" s="31" t="s">
        <v>45</v>
      </c>
      <c r="I32" s="31" t="s">
        <v>44</v>
      </c>
      <c r="J32" s="31" t="s">
        <v>46</v>
      </c>
      <c r="L32" s="28"/>
    </row>
    <row r="33" spans="2:12" s="1" customFormat="1" ht="14.45" customHeight="1">
      <c r="B33" s="28"/>
      <c r="D33" s="83" t="s">
        <v>47</v>
      </c>
      <c r="E33" s="24" t="s">
        <v>48</v>
      </c>
      <c r="F33" s="84">
        <f>ROUND((SUM(BE80:BE97)),  2)</f>
        <v>0</v>
      </c>
      <c r="I33" s="85">
        <v>0.21</v>
      </c>
      <c r="J33" s="84">
        <f>ROUND(((SUM(BE80:BE97))*I33),  2)</f>
        <v>0</v>
      </c>
      <c r="L33" s="28"/>
    </row>
    <row r="34" spans="2:12" s="1" customFormat="1" ht="14.45" customHeight="1">
      <c r="B34" s="28"/>
      <c r="E34" s="24" t="s">
        <v>49</v>
      </c>
      <c r="F34" s="84">
        <f>ROUND((SUM(BF80:BF97)),  2)</f>
        <v>0</v>
      </c>
      <c r="I34" s="85">
        <v>0.15</v>
      </c>
      <c r="J34" s="84">
        <f>ROUND(((SUM(BF80:BF97))*I34),  2)</f>
        <v>0</v>
      </c>
      <c r="L34" s="28"/>
    </row>
    <row r="35" spans="2:12" s="1" customFormat="1" ht="14.45" hidden="1" customHeight="1">
      <c r="B35" s="28"/>
      <c r="E35" s="24" t="s">
        <v>50</v>
      </c>
      <c r="F35" s="84">
        <f>ROUND((SUM(BG80:BG97)),  2)</f>
        <v>0</v>
      </c>
      <c r="I35" s="85">
        <v>0.21</v>
      </c>
      <c r="J35" s="84">
        <f>0</f>
        <v>0</v>
      </c>
      <c r="L35" s="28"/>
    </row>
    <row r="36" spans="2:12" s="1" customFormat="1" ht="14.45" hidden="1" customHeight="1">
      <c r="B36" s="28"/>
      <c r="E36" s="24" t="s">
        <v>51</v>
      </c>
      <c r="F36" s="84">
        <f>ROUND((SUM(BH80:BH97)),  2)</f>
        <v>0</v>
      </c>
      <c r="I36" s="85">
        <v>0.15</v>
      </c>
      <c r="J36" s="84">
        <f>0</f>
        <v>0</v>
      </c>
      <c r="L36" s="28"/>
    </row>
    <row r="37" spans="2:12" s="1" customFormat="1" ht="14.45" hidden="1" customHeight="1">
      <c r="B37" s="28"/>
      <c r="E37" s="24" t="s">
        <v>52</v>
      </c>
      <c r="F37" s="84">
        <f>ROUND((SUM(BI80:BI97)),  2)</f>
        <v>0</v>
      </c>
      <c r="I37" s="85">
        <v>0</v>
      </c>
      <c r="J37" s="84">
        <f>0</f>
        <v>0</v>
      </c>
      <c r="L37" s="28"/>
    </row>
    <row r="38" spans="2:12" s="1" customFormat="1" ht="6.95" customHeight="1">
      <c r="B38" s="28"/>
      <c r="L38" s="28"/>
    </row>
    <row r="39" spans="2:12" s="1" customFormat="1" ht="25.35" customHeight="1">
      <c r="B39" s="28"/>
      <c r="C39" s="86"/>
      <c r="D39" s="87" t="s">
        <v>53</v>
      </c>
      <c r="E39" s="49"/>
      <c r="F39" s="49"/>
      <c r="G39" s="88" t="s">
        <v>54</v>
      </c>
      <c r="H39" s="89" t="s">
        <v>55</v>
      </c>
      <c r="I39" s="49"/>
      <c r="J39" s="90">
        <f>SUM(J30:J37)</f>
        <v>0</v>
      </c>
      <c r="K39" s="91"/>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19" t="s">
        <v>94</v>
      </c>
      <c r="L45" s="28"/>
    </row>
    <row r="46" spans="2:12" s="1" customFormat="1" ht="6.95" customHeight="1">
      <c r="B46" s="28"/>
      <c r="L46" s="28"/>
    </row>
    <row r="47" spans="2:12" s="1" customFormat="1" ht="12" customHeight="1">
      <c r="B47" s="28"/>
      <c r="C47" s="24" t="s">
        <v>15</v>
      </c>
      <c r="L47" s="28"/>
    </row>
    <row r="48" spans="2:12" s="1" customFormat="1" ht="16.5" customHeight="1">
      <c r="B48" s="28"/>
      <c r="E48" s="343" t="str">
        <f>E7</f>
        <v>Oprava veřejného osvětlení na tř. 17. listopadu (Prior-Slezská univerzita)</v>
      </c>
      <c r="F48" s="344"/>
      <c r="G48" s="344"/>
      <c r="H48" s="344"/>
      <c r="L48" s="28"/>
    </row>
    <row r="49" spans="2:47" s="1" customFormat="1" ht="12" customHeight="1">
      <c r="B49" s="28"/>
      <c r="C49" s="24" t="s">
        <v>92</v>
      </c>
      <c r="L49" s="28"/>
    </row>
    <row r="50" spans="2:47" s="1" customFormat="1" ht="16.5" customHeight="1">
      <c r="B50" s="28"/>
      <c r="E50" s="320" t="str">
        <f>E9</f>
        <v>02 - Vedlejší rozpočtové náklady</v>
      </c>
      <c r="F50" s="342"/>
      <c r="G50" s="342"/>
      <c r="H50" s="342"/>
      <c r="L50" s="28"/>
    </row>
    <row r="51" spans="2:47" s="1" customFormat="1" ht="6.95" customHeight="1">
      <c r="B51" s="28"/>
      <c r="L51" s="28"/>
    </row>
    <row r="52" spans="2:47" s="1" customFormat="1" ht="12" customHeight="1">
      <c r="B52" s="28"/>
      <c r="C52" s="24" t="s">
        <v>21</v>
      </c>
      <c r="F52" s="22" t="str">
        <f>F12</f>
        <v>Karviná</v>
      </c>
      <c r="I52" s="24" t="s">
        <v>23</v>
      </c>
      <c r="J52" s="45">
        <f>IF(J12="","",J12)</f>
        <v>44844</v>
      </c>
      <c r="L52" s="28"/>
    </row>
    <row r="53" spans="2:47" s="1" customFormat="1" ht="6.95" customHeight="1">
      <c r="B53" s="28"/>
      <c r="L53" s="28"/>
    </row>
    <row r="54" spans="2:47" s="1" customFormat="1" ht="15.2" customHeight="1">
      <c r="B54" s="28"/>
      <c r="C54" s="24" t="s">
        <v>28</v>
      </c>
      <c r="F54" s="22" t="str">
        <f>E15</f>
        <v>Statutární město Karviná</v>
      </c>
      <c r="I54" s="24" t="s">
        <v>35</v>
      </c>
      <c r="J54" s="26" t="str">
        <f>E21</f>
        <v>PTD Muchová, s.r.o.</v>
      </c>
      <c r="L54" s="28"/>
    </row>
    <row r="55" spans="2:47" s="1" customFormat="1" ht="15.2" customHeight="1">
      <c r="B55" s="28"/>
      <c r="C55" s="24" t="s">
        <v>34</v>
      </c>
      <c r="F55" s="22" t="str">
        <f>IF(E18="","",E18)</f>
        <v/>
      </c>
      <c r="I55" s="24" t="s">
        <v>40</v>
      </c>
      <c r="J55" s="26" t="str">
        <f>E24</f>
        <v>PTD Muchová, s.r.o.</v>
      </c>
      <c r="L55" s="28"/>
    </row>
    <row r="56" spans="2:47" s="1" customFormat="1" ht="10.35" customHeight="1">
      <c r="B56" s="28"/>
      <c r="L56" s="28"/>
    </row>
    <row r="57" spans="2:47" s="1" customFormat="1" ht="29.25" customHeight="1">
      <c r="B57" s="28"/>
      <c r="C57" s="92" t="s">
        <v>95</v>
      </c>
      <c r="D57" s="86"/>
      <c r="E57" s="86"/>
      <c r="F57" s="86"/>
      <c r="G57" s="86"/>
      <c r="H57" s="86"/>
      <c r="I57" s="86"/>
      <c r="J57" s="93" t="s">
        <v>96</v>
      </c>
      <c r="K57" s="86"/>
      <c r="L57" s="28"/>
    </row>
    <row r="58" spans="2:47" s="1" customFormat="1" ht="10.35" customHeight="1">
      <c r="B58" s="28"/>
      <c r="L58" s="28"/>
    </row>
    <row r="59" spans="2:47" s="1" customFormat="1" ht="22.9" customHeight="1">
      <c r="B59" s="28"/>
      <c r="C59" s="94" t="s">
        <v>75</v>
      </c>
      <c r="J59" s="58">
        <f>J80</f>
        <v>0</v>
      </c>
      <c r="L59" s="28"/>
      <c r="AU59" s="15" t="s">
        <v>97</v>
      </c>
    </row>
    <row r="60" spans="2:47" s="8" customFormat="1" ht="24.95" customHeight="1">
      <c r="B60" s="95"/>
      <c r="D60" s="96" t="s">
        <v>619</v>
      </c>
      <c r="E60" s="97"/>
      <c r="F60" s="97"/>
      <c r="G60" s="97"/>
      <c r="H60" s="97"/>
      <c r="I60" s="97"/>
      <c r="J60" s="98">
        <f>J81</f>
        <v>0</v>
      </c>
      <c r="L60" s="95"/>
    </row>
    <row r="61" spans="2:47" s="1" customFormat="1" ht="21.75" customHeight="1">
      <c r="B61" s="28"/>
      <c r="L61" s="28"/>
    </row>
    <row r="62" spans="2:47" s="1" customFormat="1" ht="6.95" customHeight="1">
      <c r="B62" s="37"/>
      <c r="C62" s="38"/>
      <c r="D62" s="38"/>
      <c r="E62" s="38"/>
      <c r="F62" s="38"/>
      <c r="G62" s="38"/>
      <c r="H62" s="38"/>
      <c r="I62" s="38"/>
      <c r="J62" s="38"/>
      <c r="K62" s="38"/>
      <c r="L62" s="28"/>
    </row>
    <row r="66" spans="2:63" s="1" customFormat="1" ht="6.95" customHeight="1">
      <c r="B66" s="39"/>
      <c r="C66" s="40"/>
      <c r="D66" s="40"/>
      <c r="E66" s="40"/>
      <c r="F66" s="40"/>
      <c r="G66" s="40"/>
      <c r="H66" s="40"/>
      <c r="I66" s="40"/>
      <c r="J66" s="40"/>
      <c r="K66" s="40"/>
      <c r="L66" s="28"/>
    </row>
    <row r="67" spans="2:63" s="1" customFormat="1" ht="24.95" customHeight="1">
      <c r="B67" s="28"/>
      <c r="C67" s="19" t="s">
        <v>109</v>
      </c>
      <c r="L67" s="28"/>
    </row>
    <row r="68" spans="2:63" s="1" customFormat="1" ht="6.95" customHeight="1">
      <c r="B68" s="28"/>
      <c r="L68" s="28"/>
    </row>
    <row r="69" spans="2:63" s="1" customFormat="1" ht="12" customHeight="1">
      <c r="B69" s="28"/>
      <c r="C69" s="24" t="s">
        <v>15</v>
      </c>
      <c r="L69" s="28"/>
    </row>
    <row r="70" spans="2:63" s="1" customFormat="1" ht="16.5" customHeight="1">
      <c r="B70" s="28"/>
      <c r="E70" s="343" t="str">
        <f>E7</f>
        <v>Oprava veřejného osvětlení na tř. 17. listopadu (Prior-Slezská univerzita)</v>
      </c>
      <c r="F70" s="344"/>
      <c r="G70" s="344"/>
      <c r="H70" s="344"/>
      <c r="L70" s="28"/>
    </row>
    <row r="71" spans="2:63" s="1" customFormat="1" ht="12" customHeight="1">
      <c r="B71" s="28"/>
      <c r="C71" s="24" t="s">
        <v>92</v>
      </c>
      <c r="L71" s="28"/>
    </row>
    <row r="72" spans="2:63" s="1" customFormat="1" ht="16.5" customHeight="1">
      <c r="B72" s="28"/>
      <c r="E72" s="320" t="str">
        <f>E9</f>
        <v>02 - Vedlejší rozpočtové náklady</v>
      </c>
      <c r="F72" s="342"/>
      <c r="G72" s="342"/>
      <c r="H72" s="342"/>
      <c r="L72" s="28"/>
    </row>
    <row r="73" spans="2:63" s="1" customFormat="1" ht="6.95" customHeight="1">
      <c r="B73" s="28"/>
      <c r="L73" s="28"/>
    </row>
    <row r="74" spans="2:63" s="1" customFormat="1" ht="12" customHeight="1">
      <c r="B74" s="28"/>
      <c r="C74" s="24" t="s">
        <v>21</v>
      </c>
      <c r="F74" s="22" t="str">
        <f>F12</f>
        <v>Karviná</v>
      </c>
      <c r="I74" s="24" t="s">
        <v>23</v>
      </c>
      <c r="J74" s="45">
        <f>IF(J12="","",J12)</f>
        <v>44844</v>
      </c>
      <c r="L74" s="28"/>
    </row>
    <row r="75" spans="2:63" s="1" customFormat="1" ht="6.95" customHeight="1">
      <c r="B75" s="28"/>
      <c r="L75" s="28"/>
    </row>
    <row r="76" spans="2:63" s="1" customFormat="1" ht="15.2" customHeight="1">
      <c r="B76" s="28"/>
      <c r="C76" s="24" t="s">
        <v>28</v>
      </c>
      <c r="F76" s="22" t="str">
        <f>E15</f>
        <v>Statutární město Karviná</v>
      </c>
      <c r="I76" s="24" t="s">
        <v>35</v>
      </c>
      <c r="J76" s="26" t="str">
        <f>E21</f>
        <v>PTD Muchová, s.r.o.</v>
      </c>
      <c r="L76" s="28"/>
    </row>
    <row r="77" spans="2:63" s="1" customFormat="1" ht="15.2" customHeight="1">
      <c r="B77" s="28"/>
      <c r="C77" s="24" t="s">
        <v>34</v>
      </c>
      <c r="F77" s="22" t="str">
        <f>IF(E18="","",E18)</f>
        <v/>
      </c>
      <c r="I77" s="24" t="s">
        <v>40</v>
      </c>
      <c r="J77" s="26" t="str">
        <f>E24</f>
        <v>PTD Muchová, s.r.o.</v>
      </c>
      <c r="L77" s="28"/>
    </row>
    <row r="78" spans="2:63" s="1" customFormat="1" ht="10.35" customHeight="1">
      <c r="B78" s="28"/>
      <c r="L78" s="28"/>
    </row>
    <row r="79" spans="2:63" s="10" customFormat="1" ht="29.25" customHeight="1">
      <c r="B79" s="103"/>
      <c r="C79" s="104" t="s">
        <v>110</v>
      </c>
      <c r="D79" s="105" t="s">
        <v>62</v>
      </c>
      <c r="E79" s="105" t="s">
        <v>58</v>
      </c>
      <c r="F79" s="105" t="s">
        <v>59</v>
      </c>
      <c r="G79" s="105" t="s">
        <v>111</v>
      </c>
      <c r="H79" s="105" t="s">
        <v>112</v>
      </c>
      <c r="I79" s="105" t="s">
        <v>113</v>
      </c>
      <c r="J79" s="105" t="s">
        <v>96</v>
      </c>
      <c r="K79" s="106" t="s">
        <v>114</v>
      </c>
      <c r="L79" s="103"/>
      <c r="M79" s="51" t="s">
        <v>3</v>
      </c>
      <c r="N79" s="52" t="s">
        <v>47</v>
      </c>
      <c r="O79" s="52" t="s">
        <v>115</v>
      </c>
      <c r="P79" s="52" t="s">
        <v>116</v>
      </c>
      <c r="Q79" s="52" t="s">
        <v>117</v>
      </c>
      <c r="R79" s="52" t="s">
        <v>118</v>
      </c>
      <c r="S79" s="52" t="s">
        <v>119</v>
      </c>
      <c r="T79" s="53" t="s">
        <v>120</v>
      </c>
    </row>
    <row r="80" spans="2:63" s="1" customFormat="1" ht="22.9" customHeight="1">
      <c r="B80" s="28"/>
      <c r="C80" s="56" t="s">
        <v>121</v>
      </c>
      <c r="J80" s="107">
        <f>BK80</f>
        <v>0</v>
      </c>
      <c r="L80" s="28"/>
      <c r="M80" s="54"/>
      <c r="N80" s="46"/>
      <c r="O80" s="46"/>
      <c r="P80" s="108">
        <f>P81</f>
        <v>0</v>
      </c>
      <c r="Q80" s="46"/>
      <c r="R80" s="108">
        <f>R81</f>
        <v>0</v>
      </c>
      <c r="S80" s="46"/>
      <c r="T80" s="109">
        <f>T81</f>
        <v>0</v>
      </c>
      <c r="AT80" s="15" t="s">
        <v>76</v>
      </c>
      <c r="AU80" s="15" t="s">
        <v>97</v>
      </c>
      <c r="BK80" s="110">
        <f>BK81</f>
        <v>0</v>
      </c>
    </row>
    <row r="81" spans="2:65" s="11" customFormat="1" ht="25.9" customHeight="1">
      <c r="B81" s="111"/>
      <c r="D81" s="112" t="s">
        <v>76</v>
      </c>
      <c r="E81" s="113" t="s">
        <v>620</v>
      </c>
      <c r="F81" s="113" t="s">
        <v>88</v>
      </c>
      <c r="J81" s="114">
        <f>BK81</f>
        <v>0</v>
      </c>
      <c r="L81" s="111"/>
      <c r="M81" s="115"/>
      <c r="P81" s="116">
        <f>SUM(P82:P97)</f>
        <v>0</v>
      </c>
      <c r="R81" s="116">
        <f>SUM(R82:R97)</f>
        <v>0</v>
      </c>
      <c r="T81" s="117">
        <f>SUM(T82:T97)</f>
        <v>0</v>
      </c>
      <c r="AR81" s="112" t="s">
        <v>140</v>
      </c>
      <c r="AT81" s="118" t="s">
        <v>76</v>
      </c>
      <c r="AU81" s="118" t="s">
        <v>77</v>
      </c>
      <c r="AY81" s="112" t="s">
        <v>124</v>
      </c>
      <c r="BK81" s="119">
        <f>SUM(BK82:BK97)</f>
        <v>0</v>
      </c>
    </row>
    <row r="82" spans="2:65" s="1" customFormat="1" ht="49.15" customHeight="1">
      <c r="B82" s="122"/>
      <c r="C82" s="123" t="s">
        <v>84</v>
      </c>
      <c r="D82" s="123" t="s">
        <v>126</v>
      </c>
      <c r="E82" s="124" t="s">
        <v>621</v>
      </c>
      <c r="F82" s="125" t="s">
        <v>622</v>
      </c>
      <c r="G82" s="126" t="s">
        <v>623</v>
      </c>
      <c r="H82" s="127">
        <v>1</v>
      </c>
      <c r="I82" s="128">
        <v>0</v>
      </c>
      <c r="J82" s="128">
        <f>ROUND(I82*H82,2)</f>
        <v>0</v>
      </c>
      <c r="K82" s="125" t="s">
        <v>3</v>
      </c>
      <c r="L82" s="28"/>
      <c r="M82" s="129" t="s">
        <v>3</v>
      </c>
      <c r="N82" s="130" t="s">
        <v>48</v>
      </c>
      <c r="O82" s="131">
        <v>0</v>
      </c>
      <c r="P82" s="131">
        <f>O82*H82</f>
        <v>0</v>
      </c>
      <c r="Q82" s="131">
        <v>0</v>
      </c>
      <c r="R82" s="131">
        <f>Q82*H82</f>
        <v>0</v>
      </c>
      <c r="S82" s="131">
        <v>0</v>
      </c>
      <c r="T82" s="132">
        <f>S82*H82</f>
        <v>0</v>
      </c>
      <c r="AR82" s="133" t="s">
        <v>624</v>
      </c>
      <c r="AT82" s="133" t="s">
        <v>126</v>
      </c>
      <c r="AU82" s="133" t="s">
        <v>84</v>
      </c>
      <c r="AY82" s="15" t="s">
        <v>124</v>
      </c>
      <c r="BE82" s="134">
        <f>IF(N82="základní",J82,0)</f>
        <v>0</v>
      </c>
      <c r="BF82" s="134">
        <f>IF(N82="snížená",J82,0)</f>
        <v>0</v>
      </c>
      <c r="BG82" s="134">
        <f>IF(N82="zákl. přenesená",J82,0)</f>
        <v>0</v>
      </c>
      <c r="BH82" s="134">
        <f>IF(N82="sníž. přenesená",J82,0)</f>
        <v>0</v>
      </c>
      <c r="BI82" s="134">
        <f>IF(N82="nulová",J82,0)</f>
        <v>0</v>
      </c>
      <c r="BJ82" s="15" t="s">
        <v>84</v>
      </c>
      <c r="BK82" s="134">
        <f>ROUND(I82*H82,2)</f>
        <v>0</v>
      </c>
      <c r="BL82" s="15" t="s">
        <v>624</v>
      </c>
      <c r="BM82" s="133" t="s">
        <v>625</v>
      </c>
    </row>
    <row r="83" spans="2:65" s="1" customFormat="1" ht="29.25">
      <c r="B83" s="28"/>
      <c r="D83" s="138" t="s">
        <v>135</v>
      </c>
      <c r="F83" s="139" t="s">
        <v>626</v>
      </c>
      <c r="L83" s="28"/>
      <c r="M83" s="137"/>
      <c r="T83" s="48"/>
      <c r="AT83" s="15" t="s">
        <v>135</v>
      </c>
      <c r="AU83" s="15" t="s">
        <v>84</v>
      </c>
    </row>
    <row r="84" spans="2:65" s="1" customFormat="1" ht="16.5" customHeight="1">
      <c r="B84" s="122"/>
      <c r="C84" s="123" t="s">
        <v>86</v>
      </c>
      <c r="D84" s="123" t="s">
        <v>126</v>
      </c>
      <c r="E84" s="124" t="s">
        <v>627</v>
      </c>
      <c r="F84" s="125" t="s">
        <v>837</v>
      </c>
      <c r="G84" s="126" t="s">
        <v>623</v>
      </c>
      <c r="H84" s="127">
        <v>1</v>
      </c>
      <c r="I84" s="128">
        <v>0</v>
      </c>
      <c r="J84" s="128">
        <f>ROUND(I84*H84,2)</f>
        <v>0</v>
      </c>
      <c r="K84" s="125" t="s">
        <v>3</v>
      </c>
      <c r="L84" s="28"/>
      <c r="M84" s="129" t="s">
        <v>3</v>
      </c>
      <c r="N84" s="130" t="s">
        <v>48</v>
      </c>
      <c r="O84" s="131">
        <v>0</v>
      </c>
      <c r="P84" s="131">
        <f>O84*H84</f>
        <v>0</v>
      </c>
      <c r="Q84" s="131">
        <v>0</v>
      </c>
      <c r="R84" s="131">
        <f>Q84*H84</f>
        <v>0</v>
      </c>
      <c r="S84" s="131">
        <v>0</v>
      </c>
      <c r="T84" s="132">
        <f>S84*H84</f>
        <v>0</v>
      </c>
      <c r="AR84" s="133" t="s">
        <v>624</v>
      </c>
      <c r="AT84" s="133" t="s">
        <v>126</v>
      </c>
      <c r="AU84" s="133" t="s">
        <v>84</v>
      </c>
      <c r="AY84" s="15" t="s">
        <v>124</v>
      </c>
      <c r="BE84" s="134">
        <f>IF(N84="základní",J84,0)</f>
        <v>0</v>
      </c>
      <c r="BF84" s="134">
        <f>IF(N84="snížená",J84,0)</f>
        <v>0</v>
      </c>
      <c r="BG84" s="134">
        <f>IF(N84="zákl. přenesená",J84,0)</f>
        <v>0</v>
      </c>
      <c r="BH84" s="134">
        <f>IF(N84="sníž. přenesená",J84,0)</f>
        <v>0</v>
      </c>
      <c r="BI84" s="134">
        <f>IF(N84="nulová",J84,0)</f>
        <v>0</v>
      </c>
      <c r="BJ84" s="15" t="s">
        <v>84</v>
      </c>
      <c r="BK84" s="134">
        <f>ROUND(I84*H84,2)</f>
        <v>0</v>
      </c>
      <c r="BL84" s="15" t="s">
        <v>624</v>
      </c>
      <c r="BM84" s="133" t="s">
        <v>628</v>
      </c>
    </row>
    <row r="85" spans="2:65" s="1" customFormat="1" ht="29.25">
      <c r="B85" s="28"/>
      <c r="D85" s="138" t="s">
        <v>135</v>
      </c>
      <c r="F85" s="139" t="s">
        <v>629</v>
      </c>
      <c r="L85" s="28"/>
      <c r="M85" s="137"/>
      <c r="T85" s="48"/>
      <c r="AT85" s="15" t="s">
        <v>135</v>
      </c>
      <c r="AU85" s="15" t="s">
        <v>84</v>
      </c>
    </row>
    <row r="86" spans="2:65" s="1" customFormat="1" ht="24.2" customHeight="1">
      <c r="B86" s="122"/>
      <c r="C86" s="123" t="s">
        <v>139</v>
      </c>
      <c r="D86" s="123" t="s">
        <v>126</v>
      </c>
      <c r="E86" s="124" t="s">
        <v>630</v>
      </c>
      <c r="F86" s="125" t="s">
        <v>631</v>
      </c>
      <c r="G86" s="126" t="s">
        <v>623</v>
      </c>
      <c r="H86" s="127">
        <v>1</v>
      </c>
      <c r="I86" s="128">
        <v>0</v>
      </c>
      <c r="J86" s="128">
        <f>ROUND(I86*H86,2)</f>
        <v>0</v>
      </c>
      <c r="K86" s="125" t="s">
        <v>3</v>
      </c>
      <c r="L86" s="28"/>
      <c r="M86" s="129" t="s">
        <v>3</v>
      </c>
      <c r="N86" s="130" t="s">
        <v>48</v>
      </c>
      <c r="O86" s="131">
        <v>0</v>
      </c>
      <c r="P86" s="131">
        <f>O86*H86</f>
        <v>0</v>
      </c>
      <c r="Q86" s="131">
        <v>0</v>
      </c>
      <c r="R86" s="131">
        <f>Q86*H86</f>
        <v>0</v>
      </c>
      <c r="S86" s="131">
        <v>0</v>
      </c>
      <c r="T86" s="132">
        <f>S86*H86</f>
        <v>0</v>
      </c>
      <c r="AR86" s="133" t="s">
        <v>624</v>
      </c>
      <c r="AT86" s="133" t="s">
        <v>126</v>
      </c>
      <c r="AU86" s="133" t="s">
        <v>84</v>
      </c>
      <c r="AY86" s="15" t="s">
        <v>124</v>
      </c>
      <c r="BE86" s="134">
        <f>IF(N86="základní",J86,0)</f>
        <v>0</v>
      </c>
      <c r="BF86" s="134">
        <f>IF(N86="snížená",J86,0)</f>
        <v>0</v>
      </c>
      <c r="BG86" s="134">
        <f>IF(N86="zákl. přenesená",J86,0)</f>
        <v>0</v>
      </c>
      <c r="BH86" s="134">
        <f>IF(N86="sníž. přenesená",J86,0)</f>
        <v>0</v>
      </c>
      <c r="BI86" s="134">
        <f>IF(N86="nulová",J86,0)</f>
        <v>0</v>
      </c>
      <c r="BJ86" s="15" t="s">
        <v>84</v>
      </c>
      <c r="BK86" s="134">
        <f>ROUND(I86*H86,2)</f>
        <v>0</v>
      </c>
      <c r="BL86" s="15" t="s">
        <v>624</v>
      </c>
      <c r="BM86" s="133" t="s">
        <v>632</v>
      </c>
    </row>
    <row r="87" spans="2:65" s="1" customFormat="1" ht="19.5">
      <c r="B87" s="28"/>
      <c r="D87" s="138" t="s">
        <v>135</v>
      </c>
      <c r="F87" s="139" t="s">
        <v>836</v>
      </c>
      <c r="L87" s="28"/>
      <c r="M87" s="137"/>
      <c r="T87" s="48"/>
      <c r="AT87" s="15" t="s">
        <v>135</v>
      </c>
      <c r="AU87" s="15" t="s">
        <v>84</v>
      </c>
    </row>
    <row r="88" spans="2:65" s="1" customFormat="1" ht="24.2" customHeight="1">
      <c r="B88" s="122"/>
      <c r="C88" s="123" t="s">
        <v>131</v>
      </c>
      <c r="D88" s="123" t="s">
        <v>126</v>
      </c>
      <c r="E88" s="124" t="s">
        <v>633</v>
      </c>
      <c r="F88" s="125" t="s">
        <v>634</v>
      </c>
      <c r="G88" s="126" t="s">
        <v>623</v>
      </c>
      <c r="H88" s="127">
        <v>1</v>
      </c>
      <c r="I88" s="128">
        <v>0</v>
      </c>
      <c r="J88" s="128">
        <f>ROUND(I88*H88,2)</f>
        <v>0</v>
      </c>
      <c r="K88" s="125" t="s">
        <v>3</v>
      </c>
      <c r="L88" s="28"/>
      <c r="M88" s="129" t="s">
        <v>3</v>
      </c>
      <c r="N88" s="130" t="s">
        <v>48</v>
      </c>
      <c r="O88" s="131">
        <v>0</v>
      </c>
      <c r="P88" s="131">
        <f>O88*H88</f>
        <v>0</v>
      </c>
      <c r="Q88" s="131">
        <v>0</v>
      </c>
      <c r="R88" s="131">
        <f>Q88*H88</f>
        <v>0</v>
      </c>
      <c r="S88" s="131">
        <v>0</v>
      </c>
      <c r="T88" s="132">
        <f>S88*H88</f>
        <v>0</v>
      </c>
      <c r="AR88" s="133" t="s">
        <v>624</v>
      </c>
      <c r="AT88" s="133" t="s">
        <v>126</v>
      </c>
      <c r="AU88" s="133" t="s">
        <v>84</v>
      </c>
      <c r="AY88" s="15" t="s">
        <v>124</v>
      </c>
      <c r="BE88" s="134">
        <f>IF(N88="základní",J88,0)</f>
        <v>0</v>
      </c>
      <c r="BF88" s="134">
        <f>IF(N88="snížená",J88,0)</f>
        <v>0</v>
      </c>
      <c r="BG88" s="134">
        <f>IF(N88="zákl. přenesená",J88,0)</f>
        <v>0</v>
      </c>
      <c r="BH88" s="134">
        <f>IF(N88="sníž. přenesená",J88,0)</f>
        <v>0</v>
      </c>
      <c r="BI88" s="134">
        <f>IF(N88="nulová",J88,0)</f>
        <v>0</v>
      </c>
      <c r="BJ88" s="15" t="s">
        <v>84</v>
      </c>
      <c r="BK88" s="134">
        <f>ROUND(I88*H88,2)</f>
        <v>0</v>
      </c>
      <c r="BL88" s="15" t="s">
        <v>624</v>
      </c>
      <c r="BM88" s="133" t="s">
        <v>635</v>
      </c>
    </row>
    <row r="89" spans="2:65" s="1" customFormat="1" ht="29.25">
      <c r="B89" s="28"/>
      <c r="D89" s="138" t="s">
        <v>135</v>
      </c>
      <c r="F89" s="139" t="s">
        <v>636</v>
      </c>
      <c r="L89" s="28"/>
      <c r="M89" s="137"/>
      <c r="T89" s="48"/>
      <c r="AT89" s="15" t="s">
        <v>135</v>
      </c>
      <c r="AU89" s="15" t="s">
        <v>84</v>
      </c>
    </row>
    <row r="90" spans="2:65" s="1" customFormat="1" ht="24.2" customHeight="1">
      <c r="B90" s="122"/>
      <c r="C90" s="123" t="s">
        <v>140</v>
      </c>
      <c r="D90" s="123" t="s">
        <v>126</v>
      </c>
      <c r="E90" s="124" t="s">
        <v>637</v>
      </c>
      <c r="F90" s="125" t="s">
        <v>638</v>
      </c>
      <c r="G90" s="126" t="s">
        <v>623</v>
      </c>
      <c r="H90" s="127">
        <v>1</v>
      </c>
      <c r="I90" s="128">
        <v>0</v>
      </c>
      <c r="J90" s="128">
        <f>ROUND(I90*H90,2)</f>
        <v>0</v>
      </c>
      <c r="K90" s="125" t="s">
        <v>3</v>
      </c>
      <c r="L90" s="28"/>
      <c r="M90" s="129" t="s">
        <v>3</v>
      </c>
      <c r="N90" s="130" t="s">
        <v>48</v>
      </c>
      <c r="O90" s="131">
        <v>0</v>
      </c>
      <c r="P90" s="131">
        <f>O90*H90</f>
        <v>0</v>
      </c>
      <c r="Q90" s="131">
        <v>0</v>
      </c>
      <c r="R90" s="131">
        <f>Q90*H90</f>
        <v>0</v>
      </c>
      <c r="S90" s="131">
        <v>0</v>
      </c>
      <c r="T90" s="132">
        <f>S90*H90</f>
        <v>0</v>
      </c>
      <c r="AR90" s="133" t="s">
        <v>624</v>
      </c>
      <c r="AT90" s="133" t="s">
        <v>126</v>
      </c>
      <c r="AU90" s="133" t="s">
        <v>84</v>
      </c>
      <c r="AY90" s="15" t="s">
        <v>124</v>
      </c>
      <c r="BE90" s="134">
        <f>IF(N90="základní",J90,0)</f>
        <v>0</v>
      </c>
      <c r="BF90" s="134">
        <f>IF(N90="snížená",J90,0)</f>
        <v>0</v>
      </c>
      <c r="BG90" s="134">
        <f>IF(N90="zákl. přenesená",J90,0)</f>
        <v>0</v>
      </c>
      <c r="BH90" s="134">
        <f>IF(N90="sníž. přenesená",J90,0)</f>
        <v>0</v>
      </c>
      <c r="BI90" s="134">
        <f>IF(N90="nulová",J90,0)</f>
        <v>0</v>
      </c>
      <c r="BJ90" s="15" t="s">
        <v>84</v>
      </c>
      <c r="BK90" s="134">
        <f>ROUND(I90*H90,2)</f>
        <v>0</v>
      </c>
      <c r="BL90" s="15" t="s">
        <v>624</v>
      </c>
      <c r="BM90" s="133" t="s">
        <v>639</v>
      </c>
    </row>
    <row r="91" spans="2:65" s="1" customFormat="1" ht="19.5">
      <c r="B91" s="28"/>
      <c r="D91" s="138" t="s">
        <v>135</v>
      </c>
      <c r="F91" s="139" t="s">
        <v>608</v>
      </c>
      <c r="L91" s="28"/>
      <c r="M91" s="137"/>
      <c r="T91" s="48"/>
      <c r="AT91" s="15" t="s">
        <v>135</v>
      </c>
      <c r="AU91" s="15" t="s">
        <v>84</v>
      </c>
    </row>
    <row r="92" spans="2:65" s="1" customFormat="1" ht="49.15" customHeight="1">
      <c r="B92" s="122"/>
      <c r="C92" s="123" t="s">
        <v>147</v>
      </c>
      <c r="D92" s="123" t="s">
        <v>126</v>
      </c>
      <c r="E92" s="124" t="s">
        <v>640</v>
      </c>
      <c r="F92" s="125" t="s">
        <v>874</v>
      </c>
      <c r="G92" s="126" t="s">
        <v>623</v>
      </c>
      <c r="H92" s="127">
        <v>1</v>
      </c>
      <c r="I92" s="128">
        <v>0</v>
      </c>
      <c r="J92" s="128">
        <f>ROUND(I92*H92,2)</f>
        <v>0</v>
      </c>
      <c r="K92" s="125" t="s">
        <v>3</v>
      </c>
      <c r="L92" s="28"/>
      <c r="M92" s="129" t="s">
        <v>3</v>
      </c>
      <c r="N92" s="130" t="s">
        <v>48</v>
      </c>
      <c r="O92" s="131">
        <v>0</v>
      </c>
      <c r="P92" s="131">
        <f>O92*H92</f>
        <v>0</v>
      </c>
      <c r="Q92" s="131">
        <v>0</v>
      </c>
      <c r="R92" s="131">
        <f>Q92*H92</f>
        <v>0</v>
      </c>
      <c r="S92" s="131">
        <v>0</v>
      </c>
      <c r="T92" s="132">
        <f>S92*H92</f>
        <v>0</v>
      </c>
      <c r="AR92" s="133" t="s">
        <v>624</v>
      </c>
      <c r="AT92" s="133" t="s">
        <v>126</v>
      </c>
      <c r="AU92" s="133" t="s">
        <v>84</v>
      </c>
      <c r="AY92" s="15" t="s">
        <v>124</v>
      </c>
      <c r="BE92" s="134">
        <f>IF(N92="základní",J92,0)</f>
        <v>0</v>
      </c>
      <c r="BF92" s="134">
        <f>IF(N92="snížená",J92,0)</f>
        <v>0</v>
      </c>
      <c r="BG92" s="134">
        <f>IF(N92="zákl. přenesená",J92,0)</f>
        <v>0</v>
      </c>
      <c r="BH92" s="134">
        <f>IF(N92="sníž. přenesená",J92,0)</f>
        <v>0</v>
      </c>
      <c r="BI92" s="134">
        <f>IF(N92="nulová",J92,0)</f>
        <v>0</v>
      </c>
      <c r="BJ92" s="15" t="s">
        <v>84</v>
      </c>
      <c r="BK92" s="134">
        <f>ROUND(I92*H92,2)</f>
        <v>0</v>
      </c>
      <c r="BL92" s="15" t="s">
        <v>624</v>
      </c>
      <c r="BM92" s="133" t="s">
        <v>641</v>
      </c>
    </row>
    <row r="93" spans="2:65" s="1" customFormat="1" ht="19.5">
      <c r="B93" s="28"/>
      <c r="D93" s="138" t="s">
        <v>135</v>
      </c>
      <c r="F93" s="139" t="s">
        <v>642</v>
      </c>
      <c r="L93" s="28"/>
      <c r="M93" s="137"/>
      <c r="T93" s="48"/>
      <c r="AT93" s="15" t="s">
        <v>135</v>
      </c>
      <c r="AU93" s="15" t="s">
        <v>84</v>
      </c>
    </row>
    <row r="94" spans="2:65" s="1" customFormat="1" ht="24.2" customHeight="1">
      <c r="B94" s="122"/>
      <c r="C94" s="123" t="s">
        <v>154</v>
      </c>
      <c r="D94" s="123" t="s">
        <v>126</v>
      </c>
      <c r="E94" s="124" t="s">
        <v>643</v>
      </c>
      <c r="F94" s="125" t="s">
        <v>644</v>
      </c>
      <c r="G94" s="126" t="s">
        <v>623</v>
      </c>
      <c r="H94" s="127">
        <v>1</v>
      </c>
      <c r="I94" s="128">
        <v>0</v>
      </c>
      <c r="J94" s="128">
        <f>ROUND(I94*H94,2)</f>
        <v>0</v>
      </c>
      <c r="K94" s="125" t="s">
        <v>3</v>
      </c>
      <c r="L94" s="28"/>
      <c r="M94" s="129" t="s">
        <v>3</v>
      </c>
      <c r="N94" s="130" t="s">
        <v>48</v>
      </c>
      <c r="O94" s="131">
        <v>0</v>
      </c>
      <c r="P94" s="131">
        <f>O94*H94</f>
        <v>0</v>
      </c>
      <c r="Q94" s="131">
        <v>0</v>
      </c>
      <c r="R94" s="131">
        <f>Q94*H94</f>
        <v>0</v>
      </c>
      <c r="S94" s="131">
        <v>0</v>
      </c>
      <c r="T94" s="132">
        <f>S94*H94</f>
        <v>0</v>
      </c>
      <c r="AR94" s="133" t="s">
        <v>624</v>
      </c>
      <c r="AT94" s="133" t="s">
        <v>126</v>
      </c>
      <c r="AU94" s="133" t="s">
        <v>84</v>
      </c>
      <c r="AY94" s="15" t="s">
        <v>124</v>
      </c>
      <c r="BE94" s="134">
        <f>IF(N94="základní",J94,0)</f>
        <v>0</v>
      </c>
      <c r="BF94" s="134">
        <f>IF(N94="snížená",J94,0)</f>
        <v>0</v>
      </c>
      <c r="BG94" s="134">
        <f>IF(N94="zákl. přenesená",J94,0)</f>
        <v>0</v>
      </c>
      <c r="BH94" s="134">
        <f>IF(N94="sníž. přenesená",J94,0)</f>
        <v>0</v>
      </c>
      <c r="BI94" s="134">
        <f>IF(N94="nulová",J94,0)</f>
        <v>0</v>
      </c>
      <c r="BJ94" s="15" t="s">
        <v>84</v>
      </c>
      <c r="BK94" s="134">
        <f>ROUND(I94*H94,2)</f>
        <v>0</v>
      </c>
      <c r="BL94" s="15" t="s">
        <v>624</v>
      </c>
      <c r="BM94" s="133" t="s">
        <v>645</v>
      </c>
    </row>
    <row r="95" spans="2:65" s="1" customFormat="1" ht="29.25">
      <c r="B95" s="28"/>
      <c r="D95" s="138" t="s">
        <v>135</v>
      </c>
      <c r="F95" s="139" t="s">
        <v>646</v>
      </c>
      <c r="L95" s="28"/>
      <c r="M95" s="137"/>
      <c r="T95" s="48"/>
      <c r="AT95" s="15" t="s">
        <v>135</v>
      </c>
      <c r="AU95" s="15" t="s">
        <v>84</v>
      </c>
    </row>
    <row r="96" spans="2:65" s="1" customFormat="1" ht="24.2" customHeight="1">
      <c r="B96" s="122"/>
      <c r="C96" s="123" t="s">
        <v>163</v>
      </c>
      <c r="D96" s="123" t="s">
        <v>126</v>
      </c>
      <c r="E96" s="124" t="s">
        <v>647</v>
      </c>
      <c r="F96" s="125" t="s">
        <v>648</v>
      </c>
      <c r="G96" s="126" t="s">
        <v>623</v>
      </c>
      <c r="H96" s="127">
        <v>1</v>
      </c>
      <c r="I96" s="128">
        <v>0</v>
      </c>
      <c r="J96" s="128">
        <f>ROUND(I96*H96,2)</f>
        <v>0</v>
      </c>
      <c r="K96" s="125" t="s">
        <v>3</v>
      </c>
      <c r="L96" s="28"/>
      <c r="M96" s="129" t="s">
        <v>3</v>
      </c>
      <c r="N96" s="130" t="s">
        <v>48</v>
      </c>
      <c r="O96" s="131">
        <v>0</v>
      </c>
      <c r="P96" s="131">
        <f>O96*H96</f>
        <v>0</v>
      </c>
      <c r="Q96" s="131">
        <v>0</v>
      </c>
      <c r="R96" s="131">
        <f>Q96*H96</f>
        <v>0</v>
      </c>
      <c r="S96" s="131">
        <v>0</v>
      </c>
      <c r="T96" s="132">
        <f>S96*H96</f>
        <v>0</v>
      </c>
      <c r="AR96" s="133" t="s">
        <v>624</v>
      </c>
      <c r="AT96" s="133" t="s">
        <v>126</v>
      </c>
      <c r="AU96" s="133" t="s">
        <v>84</v>
      </c>
      <c r="AY96" s="15" t="s">
        <v>124</v>
      </c>
      <c r="BE96" s="134">
        <f>IF(N96="základní",J96,0)</f>
        <v>0</v>
      </c>
      <c r="BF96" s="134">
        <f>IF(N96="snížená",J96,0)</f>
        <v>0</v>
      </c>
      <c r="BG96" s="134">
        <f>IF(N96="zákl. přenesená",J96,0)</f>
        <v>0</v>
      </c>
      <c r="BH96" s="134">
        <f>IF(N96="sníž. přenesená",J96,0)</f>
        <v>0</v>
      </c>
      <c r="BI96" s="134">
        <f>IF(N96="nulová",J96,0)</f>
        <v>0</v>
      </c>
      <c r="BJ96" s="15" t="s">
        <v>84</v>
      </c>
      <c r="BK96" s="134">
        <f>ROUND(I96*H96,2)</f>
        <v>0</v>
      </c>
      <c r="BL96" s="15" t="s">
        <v>624</v>
      </c>
      <c r="BM96" s="133" t="s">
        <v>649</v>
      </c>
    </row>
    <row r="97" spans="2:47" s="1" customFormat="1" ht="19.5">
      <c r="B97" s="28"/>
      <c r="D97" s="138" t="s">
        <v>135</v>
      </c>
      <c r="F97" s="139" t="s">
        <v>650</v>
      </c>
      <c r="L97" s="28"/>
      <c r="M97" s="155"/>
      <c r="N97" s="156"/>
      <c r="O97" s="156"/>
      <c r="P97" s="156"/>
      <c r="Q97" s="156"/>
      <c r="R97" s="156"/>
      <c r="S97" s="156"/>
      <c r="T97" s="157"/>
      <c r="AT97" s="15" t="s">
        <v>135</v>
      </c>
      <c r="AU97" s="15" t="s">
        <v>84</v>
      </c>
    </row>
    <row r="98" spans="2:47" s="1" customFormat="1" ht="6.95" customHeight="1">
      <c r="B98" s="37"/>
      <c r="C98" s="38"/>
      <c r="D98" s="38"/>
      <c r="E98" s="38"/>
      <c r="F98" s="38"/>
      <c r="G98" s="38"/>
      <c r="H98" s="38"/>
      <c r="I98" s="38"/>
      <c r="J98" s="38"/>
      <c r="K98" s="38"/>
      <c r="L98" s="28"/>
    </row>
  </sheetData>
  <autoFilter ref="C79:K97"/>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topLeftCell="A247" zoomScale="110" zoomScaleNormal="110" workbookViewId="0"/>
  </sheetViews>
  <sheetFormatPr defaultRowHeight="11.25"/>
  <cols>
    <col min="1" max="1" width="8.33203125" style="158" customWidth="1"/>
    <col min="2" max="2" width="1.6640625" style="158" customWidth="1"/>
    <col min="3" max="4" width="5" style="158" customWidth="1"/>
    <col min="5" max="5" width="11.6640625" style="158" customWidth="1"/>
    <col min="6" max="6" width="9.1640625" style="158" customWidth="1"/>
    <col min="7" max="7" width="5" style="158" customWidth="1"/>
    <col min="8" max="8" width="77.83203125" style="158" customWidth="1"/>
    <col min="9" max="10" width="20" style="158" customWidth="1"/>
    <col min="11" max="11" width="1.6640625" style="158" customWidth="1"/>
  </cols>
  <sheetData>
    <row r="1" spans="2:11" customFormat="1" ht="37.5" customHeight="1"/>
    <row r="2" spans="2:11" customFormat="1" ht="7.5" customHeight="1">
      <c r="B2" s="159"/>
      <c r="C2" s="160"/>
      <c r="D2" s="160"/>
      <c r="E2" s="160"/>
      <c r="F2" s="160"/>
      <c r="G2" s="160"/>
      <c r="H2" s="160"/>
      <c r="I2" s="160"/>
      <c r="J2" s="160"/>
      <c r="K2" s="161"/>
    </row>
    <row r="3" spans="2:11" s="13" customFormat="1" ht="45" customHeight="1">
      <c r="B3" s="162"/>
      <c r="C3" s="346" t="s">
        <v>651</v>
      </c>
      <c r="D3" s="346"/>
      <c r="E3" s="346"/>
      <c r="F3" s="346"/>
      <c r="G3" s="346"/>
      <c r="H3" s="346"/>
      <c r="I3" s="346"/>
      <c r="J3" s="346"/>
      <c r="K3" s="163"/>
    </row>
    <row r="4" spans="2:11" customFormat="1" ht="25.5" customHeight="1">
      <c r="B4" s="164"/>
      <c r="C4" s="347" t="s">
        <v>652</v>
      </c>
      <c r="D4" s="347"/>
      <c r="E4" s="347"/>
      <c r="F4" s="347"/>
      <c r="G4" s="347"/>
      <c r="H4" s="347"/>
      <c r="I4" s="347"/>
      <c r="J4" s="347"/>
      <c r="K4" s="165"/>
    </row>
    <row r="5" spans="2:11" customFormat="1" ht="5.25" customHeight="1">
      <c r="B5" s="164"/>
      <c r="C5" s="166"/>
      <c r="D5" s="166"/>
      <c r="E5" s="166"/>
      <c r="F5" s="166"/>
      <c r="G5" s="166"/>
      <c r="H5" s="166"/>
      <c r="I5" s="166"/>
      <c r="J5" s="166"/>
      <c r="K5" s="165"/>
    </row>
    <row r="6" spans="2:11" customFormat="1" ht="15" customHeight="1">
      <c r="B6" s="164"/>
      <c r="C6" s="345" t="s">
        <v>653</v>
      </c>
      <c r="D6" s="345"/>
      <c r="E6" s="345"/>
      <c r="F6" s="345"/>
      <c r="G6" s="345"/>
      <c r="H6" s="345"/>
      <c r="I6" s="345"/>
      <c r="J6" s="345"/>
      <c r="K6" s="165"/>
    </row>
    <row r="7" spans="2:11" customFormat="1" ht="15" customHeight="1">
      <c r="B7" s="168"/>
      <c r="C7" s="345" t="s">
        <v>654</v>
      </c>
      <c r="D7" s="345"/>
      <c r="E7" s="345"/>
      <c r="F7" s="345"/>
      <c r="G7" s="345"/>
      <c r="H7" s="345"/>
      <c r="I7" s="345"/>
      <c r="J7" s="345"/>
      <c r="K7" s="165"/>
    </row>
    <row r="8" spans="2:11" customFormat="1" ht="12.75" customHeight="1">
      <c r="B8" s="168"/>
      <c r="C8" s="167"/>
      <c r="D8" s="167"/>
      <c r="E8" s="167"/>
      <c r="F8" s="167"/>
      <c r="G8" s="167"/>
      <c r="H8" s="167"/>
      <c r="I8" s="167"/>
      <c r="J8" s="167"/>
      <c r="K8" s="165"/>
    </row>
    <row r="9" spans="2:11" customFormat="1" ht="15" customHeight="1">
      <c r="B9" s="168"/>
      <c r="C9" s="345" t="s">
        <v>655</v>
      </c>
      <c r="D9" s="345"/>
      <c r="E9" s="345"/>
      <c r="F9" s="345"/>
      <c r="G9" s="345"/>
      <c r="H9" s="345"/>
      <c r="I9" s="345"/>
      <c r="J9" s="345"/>
      <c r="K9" s="165"/>
    </row>
    <row r="10" spans="2:11" customFormat="1" ht="15" customHeight="1">
      <c r="B10" s="168"/>
      <c r="C10" s="167"/>
      <c r="D10" s="345" t="s">
        <v>656</v>
      </c>
      <c r="E10" s="345"/>
      <c r="F10" s="345"/>
      <c r="G10" s="345"/>
      <c r="H10" s="345"/>
      <c r="I10" s="345"/>
      <c r="J10" s="345"/>
      <c r="K10" s="165"/>
    </row>
    <row r="11" spans="2:11" customFormat="1" ht="15" customHeight="1">
      <c r="B11" s="168"/>
      <c r="C11" s="169"/>
      <c r="D11" s="345" t="s">
        <v>657</v>
      </c>
      <c r="E11" s="345"/>
      <c r="F11" s="345"/>
      <c r="G11" s="345"/>
      <c r="H11" s="345"/>
      <c r="I11" s="345"/>
      <c r="J11" s="345"/>
      <c r="K11" s="165"/>
    </row>
    <row r="12" spans="2:11" customFormat="1" ht="15" customHeight="1">
      <c r="B12" s="168"/>
      <c r="C12" s="169"/>
      <c r="D12" s="167"/>
      <c r="E12" s="167"/>
      <c r="F12" s="167"/>
      <c r="G12" s="167"/>
      <c r="H12" s="167"/>
      <c r="I12" s="167"/>
      <c r="J12" s="167"/>
      <c r="K12" s="165"/>
    </row>
    <row r="13" spans="2:11" customFormat="1" ht="15" customHeight="1">
      <c r="B13" s="168"/>
      <c r="C13" s="169"/>
      <c r="D13" s="170" t="s">
        <v>658</v>
      </c>
      <c r="E13" s="167"/>
      <c r="F13" s="167"/>
      <c r="G13" s="167"/>
      <c r="H13" s="167"/>
      <c r="I13" s="167"/>
      <c r="J13" s="167"/>
      <c r="K13" s="165"/>
    </row>
    <row r="14" spans="2:11" customFormat="1" ht="12.75" customHeight="1">
      <c r="B14" s="168"/>
      <c r="C14" s="169"/>
      <c r="D14" s="169"/>
      <c r="E14" s="169"/>
      <c r="F14" s="169"/>
      <c r="G14" s="169"/>
      <c r="H14" s="169"/>
      <c r="I14" s="169"/>
      <c r="J14" s="169"/>
      <c r="K14" s="165"/>
    </row>
    <row r="15" spans="2:11" customFormat="1" ht="15" customHeight="1">
      <c r="B15" s="168"/>
      <c r="C15" s="169"/>
      <c r="D15" s="345" t="s">
        <v>659</v>
      </c>
      <c r="E15" s="345"/>
      <c r="F15" s="345"/>
      <c r="G15" s="345"/>
      <c r="H15" s="345"/>
      <c r="I15" s="345"/>
      <c r="J15" s="345"/>
      <c r="K15" s="165"/>
    </row>
    <row r="16" spans="2:11" customFormat="1" ht="15" customHeight="1">
      <c r="B16" s="168"/>
      <c r="C16" s="169"/>
      <c r="D16" s="345" t="s">
        <v>660</v>
      </c>
      <c r="E16" s="345"/>
      <c r="F16" s="345"/>
      <c r="G16" s="345"/>
      <c r="H16" s="345"/>
      <c r="I16" s="345"/>
      <c r="J16" s="345"/>
      <c r="K16" s="165"/>
    </row>
    <row r="17" spans="2:11" customFormat="1" ht="15" customHeight="1">
      <c r="B17" s="168"/>
      <c r="C17" s="169"/>
      <c r="D17" s="345" t="s">
        <v>661</v>
      </c>
      <c r="E17" s="345"/>
      <c r="F17" s="345"/>
      <c r="G17" s="345"/>
      <c r="H17" s="345"/>
      <c r="I17" s="345"/>
      <c r="J17" s="345"/>
      <c r="K17" s="165"/>
    </row>
    <row r="18" spans="2:11" customFormat="1" ht="15" customHeight="1">
      <c r="B18" s="168"/>
      <c r="C18" s="169"/>
      <c r="D18" s="169"/>
      <c r="E18" s="171" t="s">
        <v>662</v>
      </c>
      <c r="F18" s="345" t="s">
        <v>663</v>
      </c>
      <c r="G18" s="345"/>
      <c r="H18" s="345"/>
      <c r="I18" s="345"/>
      <c r="J18" s="345"/>
      <c r="K18" s="165"/>
    </row>
    <row r="19" spans="2:11" customFormat="1" ht="15" customHeight="1">
      <c r="B19" s="168"/>
      <c r="C19" s="169"/>
      <c r="D19" s="169"/>
      <c r="E19" s="171" t="s">
        <v>83</v>
      </c>
      <c r="F19" s="345" t="s">
        <v>664</v>
      </c>
      <c r="G19" s="345"/>
      <c r="H19" s="345"/>
      <c r="I19" s="345"/>
      <c r="J19" s="345"/>
      <c r="K19" s="165"/>
    </row>
    <row r="20" spans="2:11" customFormat="1" ht="15" customHeight="1">
      <c r="B20" s="168"/>
      <c r="C20" s="169"/>
      <c r="D20" s="169"/>
      <c r="E20" s="171" t="s">
        <v>665</v>
      </c>
      <c r="F20" s="345" t="s">
        <v>666</v>
      </c>
      <c r="G20" s="345"/>
      <c r="H20" s="345"/>
      <c r="I20" s="345"/>
      <c r="J20" s="345"/>
      <c r="K20" s="165"/>
    </row>
    <row r="21" spans="2:11" customFormat="1" ht="15" customHeight="1">
      <c r="B21" s="168"/>
      <c r="C21" s="169"/>
      <c r="D21" s="169"/>
      <c r="E21" s="171" t="s">
        <v>89</v>
      </c>
      <c r="F21" s="345" t="s">
        <v>667</v>
      </c>
      <c r="G21" s="345"/>
      <c r="H21" s="345"/>
      <c r="I21" s="345"/>
      <c r="J21" s="345"/>
      <c r="K21" s="165"/>
    </row>
    <row r="22" spans="2:11" customFormat="1" ht="15" customHeight="1">
      <c r="B22" s="168"/>
      <c r="C22" s="169"/>
      <c r="D22" s="169"/>
      <c r="E22" s="171" t="s">
        <v>668</v>
      </c>
      <c r="F22" s="345" t="s">
        <v>669</v>
      </c>
      <c r="G22" s="345"/>
      <c r="H22" s="345"/>
      <c r="I22" s="345"/>
      <c r="J22" s="345"/>
      <c r="K22" s="165"/>
    </row>
    <row r="23" spans="2:11" customFormat="1" ht="15" customHeight="1">
      <c r="B23" s="168"/>
      <c r="C23" s="169"/>
      <c r="D23" s="169"/>
      <c r="E23" s="171" t="s">
        <v>670</v>
      </c>
      <c r="F23" s="345" t="s">
        <v>671</v>
      </c>
      <c r="G23" s="345"/>
      <c r="H23" s="345"/>
      <c r="I23" s="345"/>
      <c r="J23" s="345"/>
      <c r="K23" s="165"/>
    </row>
    <row r="24" spans="2:11" customFormat="1" ht="12.75" customHeight="1">
      <c r="B24" s="168"/>
      <c r="C24" s="169"/>
      <c r="D24" s="169"/>
      <c r="E24" s="169"/>
      <c r="F24" s="169"/>
      <c r="G24" s="169"/>
      <c r="H24" s="169"/>
      <c r="I24" s="169"/>
      <c r="J24" s="169"/>
      <c r="K24" s="165"/>
    </row>
    <row r="25" spans="2:11" customFormat="1" ht="15" customHeight="1">
      <c r="B25" s="168"/>
      <c r="C25" s="345" t="s">
        <v>672</v>
      </c>
      <c r="D25" s="345"/>
      <c r="E25" s="345"/>
      <c r="F25" s="345"/>
      <c r="G25" s="345"/>
      <c r="H25" s="345"/>
      <c r="I25" s="345"/>
      <c r="J25" s="345"/>
      <c r="K25" s="165"/>
    </row>
    <row r="26" spans="2:11" customFormat="1" ht="15" customHeight="1">
      <c r="B26" s="168"/>
      <c r="C26" s="345" t="s">
        <v>673</v>
      </c>
      <c r="D26" s="345"/>
      <c r="E26" s="345"/>
      <c r="F26" s="345"/>
      <c r="G26" s="345"/>
      <c r="H26" s="345"/>
      <c r="I26" s="345"/>
      <c r="J26" s="345"/>
      <c r="K26" s="165"/>
    </row>
    <row r="27" spans="2:11" customFormat="1" ht="15" customHeight="1">
      <c r="B27" s="168"/>
      <c r="C27" s="167"/>
      <c r="D27" s="345" t="s">
        <v>674</v>
      </c>
      <c r="E27" s="345"/>
      <c r="F27" s="345"/>
      <c r="G27" s="345"/>
      <c r="H27" s="345"/>
      <c r="I27" s="345"/>
      <c r="J27" s="345"/>
      <c r="K27" s="165"/>
    </row>
    <row r="28" spans="2:11" customFormat="1" ht="15" customHeight="1">
      <c r="B28" s="168"/>
      <c r="C28" s="169"/>
      <c r="D28" s="345" t="s">
        <v>675</v>
      </c>
      <c r="E28" s="345"/>
      <c r="F28" s="345"/>
      <c r="G28" s="345"/>
      <c r="H28" s="345"/>
      <c r="I28" s="345"/>
      <c r="J28" s="345"/>
      <c r="K28" s="165"/>
    </row>
    <row r="29" spans="2:11" customFormat="1" ht="12.75" customHeight="1">
      <c r="B29" s="168"/>
      <c r="C29" s="169"/>
      <c r="D29" s="169"/>
      <c r="E29" s="169"/>
      <c r="F29" s="169"/>
      <c r="G29" s="169"/>
      <c r="H29" s="169"/>
      <c r="I29" s="169"/>
      <c r="J29" s="169"/>
      <c r="K29" s="165"/>
    </row>
    <row r="30" spans="2:11" customFormat="1" ht="15" customHeight="1">
      <c r="B30" s="168"/>
      <c r="C30" s="169"/>
      <c r="D30" s="345" t="s">
        <v>676</v>
      </c>
      <c r="E30" s="345"/>
      <c r="F30" s="345"/>
      <c r="G30" s="345"/>
      <c r="H30" s="345"/>
      <c r="I30" s="345"/>
      <c r="J30" s="345"/>
      <c r="K30" s="165"/>
    </row>
    <row r="31" spans="2:11" customFormat="1" ht="15" customHeight="1">
      <c r="B31" s="168"/>
      <c r="C31" s="169"/>
      <c r="D31" s="345" t="s">
        <v>677</v>
      </c>
      <c r="E31" s="345"/>
      <c r="F31" s="345"/>
      <c r="G31" s="345"/>
      <c r="H31" s="345"/>
      <c r="I31" s="345"/>
      <c r="J31" s="345"/>
      <c r="K31" s="165"/>
    </row>
    <row r="32" spans="2:11" customFormat="1" ht="12.75" customHeight="1">
      <c r="B32" s="168"/>
      <c r="C32" s="169"/>
      <c r="D32" s="169"/>
      <c r="E32" s="169"/>
      <c r="F32" s="169"/>
      <c r="G32" s="169"/>
      <c r="H32" s="169"/>
      <c r="I32" s="169"/>
      <c r="J32" s="169"/>
      <c r="K32" s="165"/>
    </row>
    <row r="33" spans="2:11" customFormat="1" ht="15" customHeight="1">
      <c r="B33" s="168"/>
      <c r="C33" s="169"/>
      <c r="D33" s="345" t="s">
        <v>678</v>
      </c>
      <c r="E33" s="345"/>
      <c r="F33" s="345"/>
      <c r="G33" s="345"/>
      <c r="H33" s="345"/>
      <c r="I33" s="345"/>
      <c r="J33" s="345"/>
      <c r="K33" s="165"/>
    </row>
    <row r="34" spans="2:11" customFormat="1" ht="15" customHeight="1">
      <c r="B34" s="168"/>
      <c r="C34" s="169"/>
      <c r="D34" s="345" t="s">
        <v>679</v>
      </c>
      <c r="E34" s="345"/>
      <c r="F34" s="345"/>
      <c r="G34" s="345"/>
      <c r="H34" s="345"/>
      <c r="I34" s="345"/>
      <c r="J34" s="345"/>
      <c r="K34" s="165"/>
    </row>
    <row r="35" spans="2:11" customFormat="1" ht="15" customHeight="1">
      <c r="B35" s="168"/>
      <c r="C35" s="169"/>
      <c r="D35" s="345" t="s">
        <v>680</v>
      </c>
      <c r="E35" s="345"/>
      <c r="F35" s="345"/>
      <c r="G35" s="345"/>
      <c r="H35" s="345"/>
      <c r="I35" s="345"/>
      <c r="J35" s="345"/>
      <c r="K35" s="165"/>
    </row>
    <row r="36" spans="2:11" customFormat="1" ht="15" customHeight="1">
      <c r="B36" s="168"/>
      <c r="C36" s="169"/>
      <c r="D36" s="167"/>
      <c r="E36" s="170" t="s">
        <v>110</v>
      </c>
      <c r="F36" s="167"/>
      <c r="G36" s="345" t="s">
        <v>681</v>
      </c>
      <c r="H36" s="345"/>
      <c r="I36" s="345"/>
      <c r="J36" s="345"/>
      <c r="K36" s="165"/>
    </row>
    <row r="37" spans="2:11" customFormat="1" ht="30.75" customHeight="1">
      <c r="B37" s="168"/>
      <c r="C37" s="169"/>
      <c r="D37" s="167"/>
      <c r="E37" s="170" t="s">
        <v>682</v>
      </c>
      <c r="F37" s="167"/>
      <c r="G37" s="345" t="s">
        <v>683</v>
      </c>
      <c r="H37" s="345"/>
      <c r="I37" s="345"/>
      <c r="J37" s="345"/>
      <c r="K37" s="165"/>
    </row>
    <row r="38" spans="2:11" customFormat="1" ht="15" customHeight="1">
      <c r="B38" s="168"/>
      <c r="C38" s="169"/>
      <c r="D38" s="167"/>
      <c r="E38" s="170" t="s">
        <v>58</v>
      </c>
      <c r="F38" s="167"/>
      <c r="G38" s="345" t="s">
        <v>684</v>
      </c>
      <c r="H38" s="345"/>
      <c r="I38" s="345"/>
      <c r="J38" s="345"/>
      <c r="K38" s="165"/>
    </row>
    <row r="39" spans="2:11" customFormat="1" ht="15" customHeight="1">
      <c r="B39" s="168"/>
      <c r="C39" s="169"/>
      <c r="D39" s="167"/>
      <c r="E39" s="170" t="s">
        <v>59</v>
      </c>
      <c r="F39" s="167"/>
      <c r="G39" s="345" t="s">
        <v>685</v>
      </c>
      <c r="H39" s="345"/>
      <c r="I39" s="345"/>
      <c r="J39" s="345"/>
      <c r="K39" s="165"/>
    </row>
    <row r="40" spans="2:11" customFormat="1" ht="15" customHeight="1">
      <c r="B40" s="168"/>
      <c r="C40" s="169"/>
      <c r="D40" s="167"/>
      <c r="E40" s="170" t="s">
        <v>111</v>
      </c>
      <c r="F40" s="167"/>
      <c r="G40" s="345" t="s">
        <v>686</v>
      </c>
      <c r="H40" s="345"/>
      <c r="I40" s="345"/>
      <c r="J40" s="345"/>
      <c r="K40" s="165"/>
    </row>
    <row r="41" spans="2:11" customFormat="1" ht="15" customHeight="1">
      <c r="B41" s="168"/>
      <c r="C41" s="169"/>
      <c r="D41" s="167"/>
      <c r="E41" s="170" t="s">
        <v>112</v>
      </c>
      <c r="F41" s="167"/>
      <c r="G41" s="345" t="s">
        <v>687</v>
      </c>
      <c r="H41" s="345"/>
      <c r="I41" s="345"/>
      <c r="J41" s="345"/>
      <c r="K41" s="165"/>
    </row>
    <row r="42" spans="2:11" customFormat="1" ht="15" customHeight="1">
      <c r="B42" s="168"/>
      <c r="C42" s="169"/>
      <c r="D42" s="167"/>
      <c r="E42" s="170" t="s">
        <v>688</v>
      </c>
      <c r="F42" s="167"/>
      <c r="G42" s="345" t="s">
        <v>689</v>
      </c>
      <c r="H42" s="345"/>
      <c r="I42" s="345"/>
      <c r="J42" s="345"/>
      <c r="K42" s="165"/>
    </row>
    <row r="43" spans="2:11" customFormat="1" ht="15" customHeight="1">
      <c r="B43" s="168"/>
      <c r="C43" s="169"/>
      <c r="D43" s="167"/>
      <c r="E43" s="170"/>
      <c r="F43" s="167"/>
      <c r="G43" s="345" t="s">
        <v>690</v>
      </c>
      <c r="H43" s="345"/>
      <c r="I43" s="345"/>
      <c r="J43" s="345"/>
      <c r="K43" s="165"/>
    </row>
    <row r="44" spans="2:11" customFormat="1" ht="15" customHeight="1">
      <c r="B44" s="168"/>
      <c r="C44" s="169"/>
      <c r="D44" s="167"/>
      <c r="E44" s="170" t="s">
        <v>691</v>
      </c>
      <c r="F44" s="167"/>
      <c r="G44" s="345" t="s">
        <v>692</v>
      </c>
      <c r="H44" s="345"/>
      <c r="I44" s="345"/>
      <c r="J44" s="345"/>
      <c r="K44" s="165"/>
    </row>
    <row r="45" spans="2:11" customFormat="1" ht="15" customHeight="1">
      <c r="B45" s="168"/>
      <c r="C45" s="169"/>
      <c r="D45" s="167"/>
      <c r="E45" s="170" t="s">
        <v>114</v>
      </c>
      <c r="F45" s="167"/>
      <c r="G45" s="345" t="s">
        <v>693</v>
      </c>
      <c r="H45" s="345"/>
      <c r="I45" s="345"/>
      <c r="J45" s="345"/>
      <c r="K45" s="165"/>
    </row>
    <row r="46" spans="2:11" customFormat="1" ht="12.75" customHeight="1">
      <c r="B46" s="168"/>
      <c r="C46" s="169"/>
      <c r="D46" s="167"/>
      <c r="E46" s="167"/>
      <c r="F46" s="167"/>
      <c r="G46" s="167"/>
      <c r="H46" s="167"/>
      <c r="I46" s="167"/>
      <c r="J46" s="167"/>
      <c r="K46" s="165"/>
    </row>
    <row r="47" spans="2:11" customFormat="1" ht="15" customHeight="1">
      <c r="B47" s="168"/>
      <c r="C47" s="169"/>
      <c r="D47" s="345" t="s">
        <v>694</v>
      </c>
      <c r="E47" s="345"/>
      <c r="F47" s="345"/>
      <c r="G47" s="345"/>
      <c r="H47" s="345"/>
      <c r="I47" s="345"/>
      <c r="J47" s="345"/>
      <c r="K47" s="165"/>
    </row>
    <row r="48" spans="2:11" customFormat="1" ht="15" customHeight="1">
      <c r="B48" s="168"/>
      <c r="C48" s="169"/>
      <c r="D48" s="169"/>
      <c r="E48" s="345" t="s">
        <v>695</v>
      </c>
      <c r="F48" s="345"/>
      <c r="G48" s="345"/>
      <c r="H48" s="345"/>
      <c r="I48" s="345"/>
      <c r="J48" s="345"/>
      <c r="K48" s="165"/>
    </row>
    <row r="49" spans="2:11" customFormat="1" ht="15" customHeight="1">
      <c r="B49" s="168"/>
      <c r="C49" s="169"/>
      <c r="D49" s="169"/>
      <c r="E49" s="345" t="s">
        <v>696</v>
      </c>
      <c r="F49" s="345"/>
      <c r="G49" s="345"/>
      <c r="H49" s="345"/>
      <c r="I49" s="345"/>
      <c r="J49" s="345"/>
      <c r="K49" s="165"/>
    </row>
    <row r="50" spans="2:11" customFormat="1" ht="15" customHeight="1">
      <c r="B50" s="168"/>
      <c r="C50" s="169"/>
      <c r="D50" s="169"/>
      <c r="E50" s="345" t="s">
        <v>697</v>
      </c>
      <c r="F50" s="345"/>
      <c r="G50" s="345"/>
      <c r="H50" s="345"/>
      <c r="I50" s="345"/>
      <c r="J50" s="345"/>
      <c r="K50" s="165"/>
    </row>
    <row r="51" spans="2:11" customFormat="1" ht="15" customHeight="1">
      <c r="B51" s="168"/>
      <c r="C51" s="169"/>
      <c r="D51" s="345" t="s">
        <v>698</v>
      </c>
      <c r="E51" s="345"/>
      <c r="F51" s="345"/>
      <c r="G51" s="345"/>
      <c r="H51" s="345"/>
      <c r="I51" s="345"/>
      <c r="J51" s="345"/>
      <c r="K51" s="165"/>
    </row>
    <row r="52" spans="2:11" customFormat="1" ht="25.5" customHeight="1">
      <c r="B52" s="164"/>
      <c r="C52" s="347" t="s">
        <v>699</v>
      </c>
      <c r="D52" s="347"/>
      <c r="E52" s="347"/>
      <c r="F52" s="347"/>
      <c r="G52" s="347"/>
      <c r="H52" s="347"/>
      <c r="I52" s="347"/>
      <c r="J52" s="347"/>
      <c r="K52" s="165"/>
    </row>
    <row r="53" spans="2:11" customFormat="1" ht="5.25" customHeight="1">
      <c r="B53" s="164"/>
      <c r="C53" s="166"/>
      <c r="D53" s="166"/>
      <c r="E53" s="166"/>
      <c r="F53" s="166"/>
      <c r="G53" s="166"/>
      <c r="H53" s="166"/>
      <c r="I53" s="166"/>
      <c r="J53" s="166"/>
      <c r="K53" s="165"/>
    </row>
    <row r="54" spans="2:11" customFormat="1" ht="15" customHeight="1">
      <c r="B54" s="164"/>
      <c r="C54" s="345" t="s">
        <v>700</v>
      </c>
      <c r="D54" s="345"/>
      <c r="E54" s="345"/>
      <c r="F54" s="345"/>
      <c r="G54" s="345"/>
      <c r="H54" s="345"/>
      <c r="I54" s="345"/>
      <c r="J54" s="345"/>
      <c r="K54" s="165"/>
    </row>
    <row r="55" spans="2:11" customFormat="1" ht="15" customHeight="1">
      <c r="B55" s="164"/>
      <c r="C55" s="345" t="s">
        <v>701</v>
      </c>
      <c r="D55" s="345"/>
      <c r="E55" s="345"/>
      <c r="F55" s="345"/>
      <c r="G55" s="345"/>
      <c r="H55" s="345"/>
      <c r="I55" s="345"/>
      <c r="J55" s="345"/>
      <c r="K55" s="165"/>
    </row>
    <row r="56" spans="2:11" customFormat="1" ht="12.75" customHeight="1">
      <c r="B56" s="164"/>
      <c r="C56" s="167"/>
      <c r="D56" s="167"/>
      <c r="E56" s="167"/>
      <c r="F56" s="167"/>
      <c r="G56" s="167"/>
      <c r="H56" s="167"/>
      <c r="I56" s="167"/>
      <c r="J56" s="167"/>
      <c r="K56" s="165"/>
    </row>
    <row r="57" spans="2:11" customFormat="1" ht="15" customHeight="1">
      <c r="B57" s="164"/>
      <c r="C57" s="345" t="s">
        <v>702</v>
      </c>
      <c r="D57" s="345"/>
      <c r="E57" s="345"/>
      <c r="F57" s="345"/>
      <c r="G57" s="345"/>
      <c r="H57" s="345"/>
      <c r="I57" s="345"/>
      <c r="J57" s="345"/>
      <c r="K57" s="165"/>
    </row>
    <row r="58" spans="2:11" customFormat="1" ht="15" customHeight="1">
      <c r="B58" s="164"/>
      <c r="C58" s="169"/>
      <c r="D58" s="345" t="s">
        <v>703</v>
      </c>
      <c r="E58" s="345"/>
      <c r="F58" s="345"/>
      <c r="G58" s="345"/>
      <c r="H58" s="345"/>
      <c r="I58" s="345"/>
      <c r="J58" s="345"/>
      <c r="K58" s="165"/>
    </row>
    <row r="59" spans="2:11" customFormat="1" ht="15" customHeight="1">
      <c r="B59" s="164"/>
      <c r="C59" s="169"/>
      <c r="D59" s="345" t="s">
        <v>704</v>
      </c>
      <c r="E59" s="345"/>
      <c r="F59" s="345"/>
      <c r="G59" s="345"/>
      <c r="H59" s="345"/>
      <c r="I59" s="345"/>
      <c r="J59" s="345"/>
      <c r="K59" s="165"/>
    </row>
    <row r="60" spans="2:11" customFormat="1" ht="15" customHeight="1">
      <c r="B60" s="164"/>
      <c r="C60" s="169"/>
      <c r="D60" s="345" t="s">
        <v>705</v>
      </c>
      <c r="E60" s="345"/>
      <c r="F60" s="345"/>
      <c r="G60" s="345"/>
      <c r="H60" s="345"/>
      <c r="I60" s="345"/>
      <c r="J60" s="345"/>
      <c r="K60" s="165"/>
    </row>
    <row r="61" spans="2:11" customFormat="1" ht="15" customHeight="1">
      <c r="B61" s="164"/>
      <c r="C61" s="169"/>
      <c r="D61" s="345" t="s">
        <v>706</v>
      </c>
      <c r="E61" s="345"/>
      <c r="F61" s="345"/>
      <c r="G61" s="345"/>
      <c r="H61" s="345"/>
      <c r="I61" s="345"/>
      <c r="J61" s="345"/>
      <c r="K61" s="165"/>
    </row>
    <row r="62" spans="2:11" customFormat="1" ht="15" customHeight="1">
      <c r="B62" s="164"/>
      <c r="C62" s="169"/>
      <c r="D62" s="349" t="s">
        <v>707</v>
      </c>
      <c r="E62" s="349"/>
      <c r="F62" s="349"/>
      <c r="G62" s="349"/>
      <c r="H62" s="349"/>
      <c r="I62" s="349"/>
      <c r="J62" s="349"/>
      <c r="K62" s="165"/>
    </row>
    <row r="63" spans="2:11" customFormat="1" ht="15" customHeight="1">
      <c r="B63" s="164"/>
      <c r="C63" s="169"/>
      <c r="D63" s="345" t="s">
        <v>708</v>
      </c>
      <c r="E63" s="345"/>
      <c r="F63" s="345"/>
      <c r="G63" s="345"/>
      <c r="H63" s="345"/>
      <c r="I63" s="345"/>
      <c r="J63" s="345"/>
      <c r="K63" s="165"/>
    </row>
    <row r="64" spans="2:11" customFormat="1" ht="12.75" customHeight="1">
      <c r="B64" s="164"/>
      <c r="C64" s="169"/>
      <c r="D64" s="169"/>
      <c r="E64" s="172"/>
      <c r="F64" s="169"/>
      <c r="G64" s="169"/>
      <c r="H64" s="169"/>
      <c r="I64" s="169"/>
      <c r="J64" s="169"/>
      <c r="K64" s="165"/>
    </row>
    <row r="65" spans="2:11" customFormat="1" ht="15" customHeight="1">
      <c r="B65" s="164"/>
      <c r="C65" s="169"/>
      <c r="D65" s="345" t="s">
        <v>709</v>
      </c>
      <c r="E65" s="345"/>
      <c r="F65" s="345"/>
      <c r="G65" s="345"/>
      <c r="H65" s="345"/>
      <c r="I65" s="345"/>
      <c r="J65" s="345"/>
      <c r="K65" s="165"/>
    </row>
    <row r="66" spans="2:11" customFormat="1" ht="15" customHeight="1">
      <c r="B66" s="164"/>
      <c r="C66" s="169"/>
      <c r="D66" s="349" t="s">
        <v>710</v>
      </c>
      <c r="E66" s="349"/>
      <c r="F66" s="349"/>
      <c r="G66" s="349"/>
      <c r="H66" s="349"/>
      <c r="I66" s="349"/>
      <c r="J66" s="349"/>
      <c r="K66" s="165"/>
    </row>
    <row r="67" spans="2:11" customFormat="1" ht="15" customHeight="1">
      <c r="B67" s="164"/>
      <c r="C67" s="169"/>
      <c r="D67" s="345" t="s">
        <v>711</v>
      </c>
      <c r="E67" s="345"/>
      <c r="F67" s="345"/>
      <c r="G67" s="345"/>
      <c r="H67" s="345"/>
      <c r="I67" s="345"/>
      <c r="J67" s="345"/>
      <c r="K67" s="165"/>
    </row>
    <row r="68" spans="2:11" customFormat="1" ht="15" customHeight="1">
      <c r="B68" s="164"/>
      <c r="C68" s="169"/>
      <c r="D68" s="345" t="s">
        <v>712</v>
      </c>
      <c r="E68" s="345"/>
      <c r="F68" s="345"/>
      <c r="G68" s="345"/>
      <c r="H68" s="345"/>
      <c r="I68" s="345"/>
      <c r="J68" s="345"/>
      <c r="K68" s="165"/>
    </row>
    <row r="69" spans="2:11" customFormat="1" ht="15" customHeight="1">
      <c r="B69" s="164"/>
      <c r="C69" s="169"/>
      <c r="D69" s="345" t="s">
        <v>713</v>
      </c>
      <c r="E69" s="345"/>
      <c r="F69" s="345"/>
      <c r="G69" s="345"/>
      <c r="H69" s="345"/>
      <c r="I69" s="345"/>
      <c r="J69" s="345"/>
      <c r="K69" s="165"/>
    </row>
    <row r="70" spans="2:11" customFormat="1" ht="15" customHeight="1">
      <c r="B70" s="164"/>
      <c r="C70" s="169"/>
      <c r="D70" s="345" t="s">
        <v>714</v>
      </c>
      <c r="E70" s="345"/>
      <c r="F70" s="345"/>
      <c r="G70" s="345"/>
      <c r="H70" s="345"/>
      <c r="I70" s="345"/>
      <c r="J70" s="345"/>
      <c r="K70" s="165"/>
    </row>
    <row r="71" spans="2:11" customFormat="1" ht="12.75" customHeight="1">
      <c r="B71" s="173"/>
      <c r="C71" s="174"/>
      <c r="D71" s="174"/>
      <c r="E71" s="174"/>
      <c r="F71" s="174"/>
      <c r="G71" s="174"/>
      <c r="H71" s="174"/>
      <c r="I71" s="174"/>
      <c r="J71" s="174"/>
      <c r="K71" s="175"/>
    </row>
    <row r="72" spans="2:11" customFormat="1" ht="18.75" customHeight="1">
      <c r="B72" s="176"/>
      <c r="C72" s="176"/>
      <c r="D72" s="176"/>
      <c r="E72" s="176"/>
      <c r="F72" s="176"/>
      <c r="G72" s="176"/>
      <c r="H72" s="176"/>
      <c r="I72" s="176"/>
      <c r="J72" s="176"/>
      <c r="K72" s="177"/>
    </row>
    <row r="73" spans="2:11" customFormat="1" ht="18.75" customHeight="1">
      <c r="B73" s="177"/>
      <c r="C73" s="177"/>
      <c r="D73" s="177"/>
      <c r="E73" s="177"/>
      <c r="F73" s="177"/>
      <c r="G73" s="177"/>
      <c r="H73" s="177"/>
      <c r="I73" s="177"/>
      <c r="J73" s="177"/>
      <c r="K73" s="177"/>
    </row>
    <row r="74" spans="2:11" customFormat="1" ht="7.5" customHeight="1">
      <c r="B74" s="178"/>
      <c r="C74" s="179"/>
      <c r="D74" s="179"/>
      <c r="E74" s="179"/>
      <c r="F74" s="179"/>
      <c r="G74" s="179"/>
      <c r="H74" s="179"/>
      <c r="I74" s="179"/>
      <c r="J74" s="179"/>
      <c r="K74" s="180"/>
    </row>
    <row r="75" spans="2:11" customFormat="1" ht="45" customHeight="1">
      <c r="B75" s="181"/>
      <c r="C75" s="348" t="s">
        <v>715</v>
      </c>
      <c r="D75" s="348"/>
      <c r="E75" s="348"/>
      <c r="F75" s="348"/>
      <c r="G75" s="348"/>
      <c r="H75" s="348"/>
      <c r="I75" s="348"/>
      <c r="J75" s="348"/>
      <c r="K75" s="182"/>
    </row>
    <row r="76" spans="2:11" customFormat="1" ht="17.25" customHeight="1">
      <c r="B76" s="181"/>
      <c r="C76" s="183" t="s">
        <v>716</v>
      </c>
      <c r="D76" s="183"/>
      <c r="E76" s="183"/>
      <c r="F76" s="183" t="s">
        <v>717</v>
      </c>
      <c r="G76" s="184"/>
      <c r="H76" s="183" t="s">
        <v>59</v>
      </c>
      <c r="I76" s="183" t="s">
        <v>62</v>
      </c>
      <c r="J76" s="183" t="s">
        <v>718</v>
      </c>
      <c r="K76" s="182"/>
    </row>
    <row r="77" spans="2:11" customFormat="1" ht="17.25" customHeight="1">
      <c r="B77" s="181"/>
      <c r="C77" s="185" t="s">
        <v>719</v>
      </c>
      <c r="D77" s="185"/>
      <c r="E77" s="185"/>
      <c r="F77" s="186" t="s">
        <v>720</v>
      </c>
      <c r="G77" s="187"/>
      <c r="H77" s="185"/>
      <c r="I77" s="185"/>
      <c r="J77" s="185" t="s">
        <v>721</v>
      </c>
      <c r="K77" s="182"/>
    </row>
    <row r="78" spans="2:11" customFormat="1" ht="5.25" customHeight="1">
      <c r="B78" s="181"/>
      <c r="C78" s="188"/>
      <c r="D78" s="188"/>
      <c r="E78" s="188"/>
      <c r="F78" s="188"/>
      <c r="G78" s="189"/>
      <c r="H78" s="188"/>
      <c r="I78" s="188"/>
      <c r="J78" s="188"/>
      <c r="K78" s="182"/>
    </row>
    <row r="79" spans="2:11" customFormat="1" ht="15" customHeight="1">
      <c r="B79" s="181"/>
      <c r="C79" s="170" t="s">
        <v>58</v>
      </c>
      <c r="D79" s="190"/>
      <c r="E79" s="190"/>
      <c r="F79" s="191" t="s">
        <v>722</v>
      </c>
      <c r="G79" s="192"/>
      <c r="H79" s="170" t="s">
        <v>723</v>
      </c>
      <c r="I79" s="170" t="s">
        <v>724</v>
      </c>
      <c r="J79" s="170">
        <v>20</v>
      </c>
      <c r="K79" s="182"/>
    </row>
    <row r="80" spans="2:11" customFormat="1" ht="15" customHeight="1">
      <c r="B80" s="181"/>
      <c r="C80" s="170" t="s">
        <v>725</v>
      </c>
      <c r="D80" s="170"/>
      <c r="E80" s="170"/>
      <c r="F80" s="191" t="s">
        <v>722</v>
      </c>
      <c r="G80" s="192"/>
      <c r="H80" s="170" t="s">
        <v>726</v>
      </c>
      <c r="I80" s="170" t="s">
        <v>724</v>
      </c>
      <c r="J80" s="170">
        <v>120</v>
      </c>
      <c r="K80" s="182"/>
    </row>
    <row r="81" spans="2:11" customFormat="1" ht="15" customHeight="1">
      <c r="B81" s="193"/>
      <c r="C81" s="170" t="s">
        <v>727</v>
      </c>
      <c r="D81" s="170"/>
      <c r="E81" s="170"/>
      <c r="F81" s="191" t="s">
        <v>728</v>
      </c>
      <c r="G81" s="192"/>
      <c r="H81" s="170" t="s">
        <v>729</v>
      </c>
      <c r="I81" s="170" t="s">
        <v>724</v>
      </c>
      <c r="J81" s="170">
        <v>50</v>
      </c>
      <c r="K81" s="182"/>
    </row>
    <row r="82" spans="2:11" customFormat="1" ht="15" customHeight="1">
      <c r="B82" s="193"/>
      <c r="C82" s="170" t="s">
        <v>730</v>
      </c>
      <c r="D82" s="170"/>
      <c r="E82" s="170"/>
      <c r="F82" s="191" t="s">
        <v>722</v>
      </c>
      <c r="G82" s="192"/>
      <c r="H82" s="170" t="s">
        <v>731</v>
      </c>
      <c r="I82" s="170" t="s">
        <v>732</v>
      </c>
      <c r="J82" s="170"/>
      <c r="K82" s="182"/>
    </row>
    <row r="83" spans="2:11" customFormat="1" ht="15" customHeight="1">
      <c r="B83" s="193"/>
      <c r="C83" s="170" t="s">
        <v>733</v>
      </c>
      <c r="D83" s="170"/>
      <c r="E83" s="170"/>
      <c r="F83" s="191" t="s">
        <v>728</v>
      </c>
      <c r="G83" s="170"/>
      <c r="H83" s="170" t="s">
        <v>734</v>
      </c>
      <c r="I83" s="170" t="s">
        <v>724</v>
      </c>
      <c r="J83" s="170">
        <v>15</v>
      </c>
      <c r="K83" s="182"/>
    </row>
    <row r="84" spans="2:11" customFormat="1" ht="15" customHeight="1">
      <c r="B84" s="193"/>
      <c r="C84" s="170" t="s">
        <v>735</v>
      </c>
      <c r="D84" s="170"/>
      <c r="E84" s="170"/>
      <c r="F84" s="191" t="s">
        <v>728</v>
      </c>
      <c r="G84" s="170"/>
      <c r="H84" s="170" t="s">
        <v>736</v>
      </c>
      <c r="I84" s="170" t="s">
        <v>724</v>
      </c>
      <c r="J84" s="170">
        <v>15</v>
      </c>
      <c r="K84" s="182"/>
    </row>
    <row r="85" spans="2:11" customFormat="1" ht="15" customHeight="1">
      <c r="B85" s="193"/>
      <c r="C85" s="170" t="s">
        <v>737</v>
      </c>
      <c r="D85" s="170"/>
      <c r="E85" s="170"/>
      <c r="F85" s="191" t="s">
        <v>728</v>
      </c>
      <c r="G85" s="170"/>
      <c r="H85" s="170" t="s">
        <v>738</v>
      </c>
      <c r="I85" s="170" t="s">
        <v>724</v>
      </c>
      <c r="J85" s="170">
        <v>20</v>
      </c>
      <c r="K85" s="182"/>
    </row>
    <row r="86" spans="2:11" customFormat="1" ht="15" customHeight="1">
      <c r="B86" s="193"/>
      <c r="C86" s="170" t="s">
        <v>739</v>
      </c>
      <c r="D86" s="170"/>
      <c r="E86" s="170"/>
      <c r="F86" s="191" t="s">
        <v>728</v>
      </c>
      <c r="G86" s="170"/>
      <c r="H86" s="170" t="s">
        <v>740</v>
      </c>
      <c r="I86" s="170" t="s">
        <v>724</v>
      </c>
      <c r="J86" s="170">
        <v>20</v>
      </c>
      <c r="K86" s="182"/>
    </row>
    <row r="87" spans="2:11" customFormat="1" ht="15" customHeight="1">
      <c r="B87" s="193"/>
      <c r="C87" s="170" t="s">
        <v>741</v>
      </c>
      <c r="D87" s="170"/>
      <c r="E87" s="170"/>
      <c r="F87" s="191" t="s">
        <v>728</v>
      </c>
      <c r="G87" s="192"/>
      <c r="H87" s="170" t="s">
        <v>742</v>
      </c>
      <c r="I87" s="170" t="s">
        <v>724</v>
      </c>
      <c r="J87" s="170">
        <v>50</v>
      </c>
      <c r="K87" s="182"/>
    </row>
    <row r="88" spans="2:11" customFormat="1" ht="15" customHeight="1">
      <c r="B88" s="193"/>
      <c r="C88" s="170" t="s">
        <v>743</v>
      </c>
      <c r="D88" s="170"/>
      <c r="E88" s="170"/>
      <c r="F88" s="191" t="s">
        <v>728</v>
      </c>
      <c r="G88" s="192"/>
      <c r="H88" s="170" t="s">
        <v>744</v>
      </c>
      <c r="I88" s="170" t="s">
        <v>724</v>
      </c>
      <c r="J88" s="170">
        <v>20</v>
      </c>
      <c r="K88" s="182"/>
    </row>
    <row r="89" spans="2:11" customFormat="1" ht="15" customHeight="1">
      <c r="B89" s="193"/>
      <c r="C89" s="170" t="s">
        <v>745</v>
      </c>
      <c r="D89" s="170"/>
      <c r="E89" s="170"/>
      <c r="F89" s="191" t="s">
        <v>728</v>
      </c>
      <c r="G89" s="192"/>
      <c r="H89" s="170" t="s">
        <v>746</v>
      </c>
      <c r="I89" s="170" t="s">
        <v>724</v>
      </c>
      <c r="J89" s="170">
        <v>20</v>
      </c>
      <c r="K89" s="182"/>
    </row>
    <row r="90" spans="2:11" customFormat="1" ht="15" customHeight="1">
      <c r="B90" s="193"/>
      <c r="C90" s="170" t="s">
        <v>747</v>
      </c>
      <c r="D90" s="170"/>
      <c r="E90" s="170"/>
      <c r="F90" s="191" t="s">
        <v>728</v>
      </c>
      <c r="G90" s="192"/>
      <c r="H90" s="170" t="s">
        <v>748</v>
      </c>
      <c r="I90" s="170" t="s">
        <v>724</v>
      </c>
      <c r="J90" s="170">
        <v>50</v>
      </c>
      <c r="K90" s="182"/>
    </row>
    <row r="91" spans="2:11" customFormat="1" ht="15" customHeight="1">
      <c r="B91" s="193"/>
      <c r="C91" s="170" t="s">
        <v>749</v>
      </c>
      <c r="D91" s="170"/>
      <c r="E91" s="170"/>
      <c r="F91" s="191" t="s">
        <v>728</v>
      </c>
      <c r="G91" s="192"/>
      <c r="H91" s="170" t="s">
        <v>749</v>
      </c>
      <c r="I91" s="170" t="s">
        <v>724</v>
      </c>
      <c r="J91" s="170">
        <v>50</v>
      </c>
      <c r="K91" s="182"/>
    </row>
    <row r="92" spans="2:11" customFormat="1" ht="15" customHeight="1">
      <c r="B92" s="193"/>
      <c r="C92" s="170" t="s">
        <v>750</v>
      </c>
      <c r="D92" s="170"/>
      <c r="E92" s="170"/>
      <c r="F92" s="191" t="s">
        <v>728</v>
      </c>
      <c r="G92" s="192"/>
      <c r="H92" s="170" t="s">
        <v>751</v>
      </c>
      <c r="I92" s="170" t="s">
        <v>724</v>
      </c>
      <c r="J92" s="170">
        <v>255</v>
      </c>
      <c r="K92" s="182"/>
    </row>
    <row r="93" spans="2:11" customFormat="1" ht="15" customHeight="1">
      <c r="B93" s="193"/>
      <c r="C93" s="170" t="s">
        <v>752</v>
      </c>
      <c r="D93" s="170"/>
      <c r="E93" s="170"/>
      <c r="F93" s="191" t="s">
        <v>722</v>
      </c>
      <c r="G93" s="192"/>
      <c r="H93" s="170" t="s">
        <v>753</v>
      </c>
      <c r="I93" s="170" t="s">
        <v>754</v>
      </c>
      <c r="J93" s="170"/>
      <c r="K93" s="182"/>
    </row>
    <row r="94" spans="2:11" customFormat="1" ht="15" customHeight="1">
      <c r="B94" s="193"/>
      <c r="C94" s="170" t="s">
        <v>755</v>
      </c>
      <c r="D94" s="170"/>
      <c r="E94" s="170"/>
      <c r="F94" s="191" t="s">
        <v>722</v>
      </c>
      <c r="G94" s="192"/>
      <c r="H94" s="170" t="s">
        <v>756</v>
      </c>
      <c r="I94" s="170" t="s">
        <v>757</v>
      </c>
      <c r="J94" s="170"/>
      <c r="K94" s="182"/>
    </row>
    <row r="95" spans="2:11" customFormat="1" ht="15" customHeight="1">
      <c r="B95" s="193"/>
      <c r="C95" s="170" t="s">
        <v>758</v>
      </c>
      <c r="D95" s="170"/>
      <c r="E95" s="170"/>
      <c r="F95" s="191" t="s">
        <v>722</v>
      </c>
      <c r="G95" s="192"/>
      <c r="H95" s="170" t="s">
        <v>758</v>
      </c>
      <c r="I95" s="170" t="s">
        <v>757</v>
      </c>
      <c r="J95" s="170"/>
      <c r="K95" s="182"/>
    </row>
    <row r="96" spans="2:11" customFormat="1" ht="15" customHeight="1">
      <c r="B96" s="193"/>
      <c r="C96" s="170" t="s">
        <v>43</v>
      </c>
      <c r="D96" s="170"/>
      <c r="E96" s="170"/>
      <c r="F96" s="191" t="s">
        <v>722</v>
      </c>
      <c r="G96" s="192"/>
      <c r="H96" s="170" t="s">
        <v>759</v>
      </c>
      <c r="I96" s="170" t="s">
        <v>757</v>
      </c>
      <c r="J96" s="170"/>
      <c r="K96" s="182"/>
    </row>
    <row r="97" spans="2:11" customFormat="1" ht="15" customHeight="1">
      <c r="B97" s="193"/>
      <c r="C97" s="170" t="s">
        <v>53</v>
      </c>
      <c r="D97" s="170"/>
      <c r="E97" s="170"/>
      <c r="F97" s="191" t="s">
        <v>722</v>
      </c>
      <c r="G97" s="192"/>
      <c r="H97" s="170" t="s">
        <v>760</v>
      </c>
      <c r="I97" s="170" t="s">
        <v>757</v>
      </c>
      <c r="J97" s="170"/>
      <c r="K97" s="182"/>
    </row>
    <row r="98" spans="2:11" customFormat="1" ht="15" customHeight="1">
      <c r="B98" s="194"/>
      <c r="C98" s="195"/>
      <c r="D98" s="195"/>
      <c r="E98" s="195"/>
      <c r="F98" s="195"/>
      <c r="G98" s="195"/>
      <c r="H98" s="195"/>
      <c r="I98" s="195"/>
      <c r="J98" s="195"/>
      <c r="K98" s="196"/>
    </row>
    <row r="99" spans="2:11" customFormat="1" ht="18.75" customHeight="1">
      <c r="B99" s="197"/>
      <c r="C99" s="198"/>
      <c r="D99" s="198"/>
      <c r="E99" s="198"/>
      <c r="F99" s="198"/>
      <c r="G99" s="198"/>
      <c r="H99" s="198"/>
      <c r="I99" s="198"/>
      <c r="J99" s="198"/>
      <c r="K99" s="197"/>
    </row>
    <row r="100" spans="2:11" customFormat="1" ht="18.75" customHeight="1">
      <c r="B100" s="177"/>
      <c r="C100" s="177"/>
      <c r="D100" s="177"/>
      <c r="E100" s="177"/>
      <c r="F100" s="177"/>
      <c r="G100" s="177"/>
      <c r="H100" s="177"/>
      <c r="I100" s="177"/>
      <c r="J100" s="177"/>
      <c r="K100" s="177"/>
    </row>
    <row r="101" spans="2:11" customFormat="1" ht="7.5" customHeight="1">
      <c r="B101" s="178"/>
      <c r="C101" s="179"/>
      <c r="D101" s="179"/>
      <c r="E101" s="179"/>
      <c r="F101" s="179"/>
      <c r="G101" s="179"/>
      <c r="H101" s="179"/>
      <c r="I101" s="179"/>
      <c r="J101" s="179"/>
      <c r="K101" s="180"/>
    </row>
    <row r="102" spans="2:11" customFormat="1" ht="45" customHeight="1">
      <c r="B102" s="181"/>
      <c r="C102" s="348" t="s">
        <v>761</v>
      </c>
      <c r="D102" s="348"/>
      <c r="E102" s="348"/>
      <c r="F102" s="348"/>
      <c r="G102" s="348"/>
      <c r="H102" s="348"/>
      <c r="I102" s="348"/>
      <c r="J102" s="348"/>
      <c r="K102" s="182"/>
    </row>
    <row r="103" spans="2:11" customFormat="1" ht="17.25" customHeight="1">
      <c r="B103" s="181"/>
      <c r="C103" s="183" t="s">
        <v>716</v>
      </c>
      <c r="D103" s="183"/>
      <c r="E103" s="183"/>
      <c r="F103" s="183" t="s">
        <v>717</v>
      </c>
      <c r="G103" s="184"/>
      <c r="H103" s="183" t="s">
        <v>59</v>
      </c>
      <c r="I103" s="183" t="s">
        <v>62</v>
      </c>
      <c r="J103" s="183" t="s">
        <v>718</v>
      </c>
      <c r="K103" s="182"/>
    </row>
    <row r="104" spans="2:11" customFormat="1" ht="17.25" customHeight="1">
      <c r="B104" s="181"/>
      <c r="C104" s="185" t="s">
        <v>719</v>
      </c>
      <c r="D104" s="185"/>
      <c r="E104" s="185"/>
      <c r="F104" s="186" t="s">
        <v>720</v>
      </c>
      <c r="G104" s="187"/>
      <c r="H104" s="185"/>
      <c r="I104" s="185"/>
      <c r="J104" s="185" t="s">
        <v>721</v>
      </c>
      <c r="K104" s="182"/>
    </row>
    <row r="105" spans="2:11" customFormat="1" ht="5.25" customHeight="1">
      <c r="B105" s="181"/>
      <c r="C105" s="183"/>
      <c r="D105" s="183"/>
      <c r="E105" s="183"/>
      <c r="F105" s="183"/>
      <c r="G105" s="199"/>
      <c r="H105" s="183"/>
      <c r="I105" s="183"/>
      <c r="J105" s="183"/>
      <c r="K105" s="182"/>
    </row>
    <row r="106" spans="2:11" customFormat="1" ht="15" customHeight="1">
      <c r="B106" s="181"/>
      <c r="C106" s="170" t="s">
        <v>58</v>
      </c>
      <c r="D106" s="190"/>
      <c r="E106" s="190"/>
      <c r="F106" s="191" t="s">
        <v>722</v>
      </c>
      <c r="G106" s="170"/>
      <c r="H106" s="170" t="s">
        <v>762</v>
      </c>
      <c r="I106" s="170" t="s">
        <v>724</v>
      </c>
      <c r="J106" s="170">
        <v>20</v>
      </c>
      <c r="K106" s="182"/>
    </row>
    <row r="107" spans="2:11" customFormat="1" ht="15" customHeight="1">
      <c r="B107" s="181"/>
      <c r="C107" s="170" t="s">
        <v>725</v>
      </c>
      <c r="D107" s="170"/>
      <c r="E107" s="170"/>
      <c r="F107" s="191" t="s">
        <v>722</v>
      </c>
      <c r="G107" s="170"/>
      <c r="H107" s="170" t="s">
        <v>762</v>
      </c>
      <c r="I107" s="170" t="s">
        <v>724</v>
      </c>
      <c r="J107" s="170">
        <v>120</v>
      </c>
      <c r="K107" s="182"/>
    </row>
    <row r="108" spans="2:11" customFormat="1" ht="15" customHeight="1">
      <c r="B108" s="193"/>
      <c r="C108" s="170" t="s">
        <v>727</v>
      </c>
      <c r="D108" s="170"/>
      <c r="E108" s="170"/>
      <c r="F108" s="191" t="s">
        <v>728</v>
      </c>
      <c r="G108" s="170"/>
      <c r="H108" s="170" t="s">
        <v>762</v>
      </c>
      <c r="I108" s="170" t="s">
        <v>724</v>
      </c>
      <c r="J108" s="170">
        <v>50</v>
      </c>
      <c r="K108" s="182"/>
    </row>
    <row r="109" spans="2:11" customFormat="1" ht="15" customHeight="1">
      <c r="B109" s="193"/>
      <c r="C109" s="170" t="s">
        <v>730</v>
      </c>
      <c r="D109" s="170"/>
      <c r="E109" s="170"/>
      <c r="F109" s="191" t="s">
        <v>722</v>
      </c>
      <c r="G109" s="170"/>
      <c r="H109" s="170" t="s">
        <v>762</v>
      </c>
      <c r="I109" s="170" t="s">
        <v>732</v>
      </c>
      <c r="J109" s="170"/>
      <c r="K109" s="182"/>
    </row>
    <row r="110" spans="2:11" customFormat="1" ht="15" customHeight="1">
      <c r="B110" s="193"/>
      <c r="C110" s="170" t="s">
        <v>741</v>
      </c>
      <c r="D110" s="170"/>
      <c r="E110" s="170"/>
      <c r="F110" s="191" t="s">
        <v>728</v>
      </c>
      <c r="G110" s="170"/>
      <c r="H110" s="170" t="s">
        <v>762</v>
      </c>
      <c r="I110" s="170" t="s">
        <v>724</v>
      </c>
      <c r="J110" s="170">
        <v>50</v>
      </c>
      <c r="K110" s="182"/>
    </row>
    <row r="111" spans="2:11" customFormat="1" ht="15" customHeight="1">
      <c r="B111" s="193"/>
      <c r="C111" s="170" t="s">
        <v>749</v>
      </c>
      <c r="D111" s="170"/>
      <c r="E111" s="170"/>
      <c r="F111" s="191" t="s">
        <v>728</v>
      </c>
      <c r="G111" s="170"/>
      <c r="H111" s="170" t="s">
        <v>762</v>
      </c>
      <c r="I111" s="170" t="s">
        <v>724</v>
      </c>
      <c r="J111" s="170">
        <v>50</v>
      </c>
      <c r="K111" s="182"/>
    </row>
    <row r="112" spans="2:11" customFormat="1" ht="15" customHeight="1">
      <c r="B112" s="193"/>
      <c r="C112" s="170" t="s">
        <v>747</v>
      </c>
      <c r="D112" s="170"/>
      <c r="E112" s="170"/>
      <c r="F112" s="191" t="s">
        <v>728</v>
      </c>
      <c r="G112" s="170"/>
      <c r="H112" s="170" t="s">
        <v>762</v>
      </c>
      <c r="I112" s="170" t="s">
        <v>724</v>
      </c>
      <c r="J112" s="170">
        <v>50</v>
      </c>
      <c r="K112" s="182"/>
    </row>
    <row r="113" spans="2:11" customFormat="1" ht="15" customHeight="1">
      <c r="B113" s="193"/>
      <c r="C113" s="170" t="s">
        <v>58</v>
      </c>
      <c r="D113" s="170"/>
      <c r="E113" s="170"/>
      <c r="F113" s="191" t="s">
        <v>722</v>
      </c>
      <c r="G113" s="170"/>
      <c r="H113" s="170" t="s">
        <v>763</v>
      </c>
      <c r="I113" s="170" t="s">
        <v>724</v>
      </c>
      <c r="J113" s="170">
        <v>20</v>
      </c>
      <c r="K113" s="182"/>
    </row>
    <row r="114" spans="2:11" customFormat="1" ht="15" customHeight="1">
      <c r="B114" s="193"/>
      <c r="C114" s="170" t="s">
        <v>764</v>
      </c>
      <c r="D114" s="170"/>
      <c r="E114" s="170"/>
      <c r="F114" s="191" t="s">
        <v>722</v>
      </c>
      <c r="G114" s="170"/>
      <c r="H114" s="170" t="s">
        <v>765</v>
      </c>
      <c r="I114" s="170" t="s">
        <v>724</v>
      </c>
      <c r="J114" s="170">
        <v>120</v>
      </c>
      <c r="K114" s="182"/>
    </row>
    <row r="115" spans="2:11" customFormat="1" ht="15" customHeight="1">
      <c r="B115" s="193"/>
      <c r="C115" s="170" t="s">
        <v>43</v>
      </c>
      <c r="D115" s="170"/>
      <c r="E115" s="170"/>
      <c r="F115" s="191" t="s">
        <v>722</v>
      </c>
      <c r="G115" s="170"/>
      <c r="H115" s="170" t="s">
        <v>766</v>
      </c>
      <c r="I115" s="170" t="s">
        <v>757</v>
      </c>
      <c r="J115" s="170"/>
      <c r="K115" s="182"/>
    </row>
    <row r="116" spans="2:11" customFormat="1" ht="15" customHeight="1">
      <c r="B116" s="193"/>
      <c r="C116" s="170" t="s">
        <v>53</v>
      </c>
      <c r="D116" s="170"/>
      <c r="E116" s="170"/>
      <c r="F116" s="191" t="s">
        <v>722</v>
      </c>
      <c r="G116" s="170"/>
      <c r="H116" s="170" t="s">
        <v>767</v>
      </c>
      <c r="I116" s="170" t="s">
        <v>757</v>
      </c>
      <c r="J116" s="170"/>
      <c r="K116" s="182"/>
    </row>
    <row r="117" spans="2:11" customFormat="1" ht="15" customHeight="1">
      <c r="B117" s="193"/>
      <c r="C117" s="170" t="s">
        <v>62</v>
      </c>
      <c r="D117" s="170"/>
      <c r="E117" s="170"/>
      <c r="F117" s="191" t="s">
        <v>722</v>
      </c>
      <c r="G117" s="170"/>
      <c r="H117" s="170" t="s">
        <v>768</v>
      </c>
      <c r="I117" s="170" t="s">
        <v>769</v>
      </c>
      <c r="J117" s="170"/>
      <c r="K117" s="182"/>
    </row>
    <row r="118" spans="2:11" customFormat="1" ht="15" customHeight="1">
      <c r="B118" s="194"/>
      <c r="C118" s="200"/>
      <c r="D118" s="200"/>
      <c r="E118" s="200"/>
      <c r="F118" s="200"/>
      <c r="G118" s="200"/>
      <c r="H118" s="200"/>
      <c r="I118" s="200"/>
      <c r="J118" s="200"/>
      <c r="K118" s="196"/>
    </row>
    <row r="119" spans="2:11" customFormat="1" ht="18.75" customHeight="1">
      <c r="B119" s="201"/>
      <c r="C119" s="202"/>
      <c r="D119" s="202"/>
      <c r="E119" s="202"/>
      <c r="F119" s="203"/>
      <c r="G119" s="202"/>
      <c r="H119" s="202"/>
      <c r="I119" s="202"/>
      <c r="J119" s="202"/>
      <c r="K119" s="201"/>
    </row>
    <row r="120" spans="2:11" customFormat="1" ht="18.75" customHeight="1">
      <c r="B120" s="177"/>
      <c r="C120" s="177"/>
      <c r="D120" s="177"/>
      <c r="E120" s="177"/>
      <c r="F120" s="177"/>
      <c r="G120" s="177"/>
      <c r="H120" s="177"/>
      <c r="I120" s="177"/>
      <c r="J120" s="177"/>
      <c r="K120" s="177"/>
    </row>
    <row r="121" spans="2:11" customFormat="1" ht="7.5" customHeight="1">
      <c r="B121" s="204"/>
      <c r="C121" s="205"/>
      <c r="D121" s="205"/>
      <c r="E121" s="205"/>
      <c r="F121" s="205"/>
      <c r="G121" s="205"/>
      <c r="H121" s="205"/>
      <c r="I121" s="205"/>
      <c r="J121" s="205"/>
      <c r="K121" s="206"/>
    </row>
    <row r="122" spans="2:11" customFormat="1" ht="45" customHeight="1">
      <c r="B122" s="207"/>
      <c r="C122" s="346" t="s">
        <v>770</v>
      </c>
      <c r="D122" s="346"/>
      <c r="E122" s="346"/>
      <c r="F122" s="346"/>
      <c r="G122" s="346"/>
      <c r="H122" s="346"/>
      <c r="I122" s="346"/>
      <c r="J122" s="346"/>
      <c r="K122" s="208"/>
    </row>
    <row r="123" spans="2:11" customFormat="1" ht="17.25" customHeight="1">
      <c r="B123" s="209"/>
      <c r="C123" s="183" t="s">
        <v>716</v>
      </c>
      <c r="D123" s="183"/>
      <c r="E123" s="183"/>
      <c r="F123" s="183" t="s">
        <v>717</v>
      </c>
      <c r="G123" s="184"/>
      <c r="H123" s="183" t="s">
        <v>59</v>
      </c>
      <c r="I123" s="183" t="s">
        <v>62</v>
      </c>
      <c r="J123" s="183" t="s">
        <v>718</v>
      </c>
      <c r="K123" s="210"/>
    </row>
    <row r="124" spans="2:11" customFormat="1" ht="17.25" customHeight="1">
      <c r="B124" s="209"/>
      <c r="C124" s="185" t="s">
        <v>719</v>
      </c>
      <c r="D124" s="185"/>
      <c r="E124" s="185"/>
      <c r="F124" s="186" t="s">
        <v>720</v>
      </c>
      <c r="G124" s="187"/>
      <c r="H124" s="185"/>
      <c r="I124" s="185"/>
      <c r="J124" s="185" t="s">
        <v>721</v>
      </c>
      <c r="K124" s="210"/>
    </row>
    <row r="125" spans="2:11" customFormat="1" ht="5.25" customHeight="1">
      <c r="B125" s="211"/>
      <c r="C125" s="188"/>
      <c r="D125" s="188"/>
      <c r="E125" s="188"/>
      <c r="F125" s="188"/>
      <c r="G125" s="212"/>
      <c r="H125" s="188"/>
      <c r="I125" s="188"/>
      <c r="J125" s="188"/>
      <c r="K125" s="213"/>
    </row>
    <row r="126" spans="2:11" customFormat="1" ht="15" customHeight="1">
      <c r="B126" s="211"/>
      <c r="C126" s="170" t="s">
        <v>725</v>
      </c>
      <c r="D126" s="190"/>
      <c r="E126" s="190"/>
      <c r="F126" s="191" t="s">
        <v>722</v>
      </c>
      <c r="G126" s="170"/>
      <c r="H126" s="170" t="s">
        <v>762</v>
      </c>
      <c r="I126" s="170" t="s">
        <v>724</v>
      </c>
      <c r="J126" s="170">
        <v>120</v>
      </c>
      <c r="K126" s="214"/>
    </row>
    <row r="127" spans="2:11" customFormat="1" ht="15" customHeight="1">
      <c r="B127" s="211"/>
      <c r="C127" s="170" t="s">
        <v>771</v>
      </c>
      <c r="D127" s="170"/>
      <c r="E127" s="170"/>
      <c r="F127" s="191" t="s">
        <v>722</v>
      </c>
      <c r="G127" s="170"/>
      <c r="H127" s="170" t="s">
        <v>772</v>
      </c>
      <c r="I127" s="170" t="s">
        <v>724</v>
      </c>
      <c r="J127" s="170" t="s">
        <v>773</v>
      </c>
      <c r="K127" s="214"/>
    </row>
    <row r="128" spans="2:11" customFormat="1" ht="15" customHeight="1">
      <c r="B128" s="211"/>
      <c r="C128" s="170" t="s">
        <v>670</v>
      </c>
      <c r="D128" s="170"/>
      <c r="E128" s="170"/>
      <c r="F128" s="191" t="s">
        <v>722</v>
      </c>
      <c r="G128" s="170"/>
      <c r="H128" s="170" t="s">
        <v>774</v>
      </c>
      <c r="I128" s="170" t="s">
        <v>724</v>
      </c>
      <c r="J128" s="170" t="s">
        <v>773</v>
      </c>
      <c r="K128" s="214"/>
    </row>
    <row r="129" spans="2:11" customFormat="1" ht="15" customHeight="1">
      <c r="B129" s="211"/>
      <c r="C129" s="170" t="s">
        <v>733</v>
      </c>
      <c r="D129" s="170"/>
      <c r="E129" s="170"/>
      <c r="F129" s="191" t="s">
        <v>728</v>
      </c>
      <c r="G129" s="170"/>
      <c r="H129" s="170" t="s">
        <v>734</v>
      </c>
      <c r="I129" s="170" t="s">
        <v>724</v>
      </c>
      <c r="J129" s="170">
        <v>15</v>
      </c>
      <c r="K129" s="214"/>
    </row>
    <row r="130" spans="2:11" customFormat="1" ht="15" customHeight="1">
      <c r="B130" s="211"/>
      <c r="C130" s="170" t="s">
        <v>735</v>
      </c>
      <c r="D130" s="170"/>
      <c r="E130" s="170"/>
      <c r="F130" s="191" t="s">
        <v>728</v>
      </c>
      <c r="G130" s="170"/>
      <c r="H130" s="170" t="s">
        <v>736</v>
      </c>
      <c r="I130" s="170" t="s">
        <v>724</v>
      </c>
      <c r="J130" s="170">
        <v>15</v>
      </c>
      <c r="K130" s="214"/>
    </row>
    <row r="131" spans="2:11" customFormat="1" ht="15" customHeight="1">
      <c r="B131" s="211"/>
      <c r="C131" s="170" t="s">
        <v>737</v>
      </c>
      <c r="D131" s="170"/>
      <c r="E131" s="170"/>
      <c r="F131" s="191" t="s">
        <v>728</v>
      </c>
      <c r="G131" s="170"/>
      <c r="H131" s="170" t="s">
        <v>738</v>
      </c>
      <c r="I131" s="170" t="s">
        <v>724</v>
      </c>
      <c r="J131" s="170">
        <v>20</v>
      </c>
      <c r="K131" s="214"/>
    </row>
    <row r="132" spans="2:11" customFormat="1" ht="15" customHeight="1">
      <c r="B132" s="211"/>
      <c r="C132" s="170" t="s">
        <v>739</v>
      </c>
      <c r="D132" s="170"/>
      <c r="E132" s="170"/>
      <c r="F132" s="191" t="s">
        <v>728</v>
      </c>
      <c r="G132" s="170"/>
      <c r="H132" s="170" t="s">
        <v>740</v>
      </c>
      <c r="I132" s="170" t="s">
        <v>724</v>
      </c>
      <c r="J132" s="170">
        <v>20</v>
      </c>
      <c r="K132" s="214"/>
    </row>
    <row r="133" spans="2:11" customFormat="1" ht="15" customHeight="1">
      <c r="B133" s="211"/>
      <c r="C133" s="170" t="s">
        <v>727</v>
      </c>
      <c r="D133" s="170"/>
      <c r="E133" s="170"/>
      <c r="F133" s="191" t="s">
        <v>728</v>
      </c>
      <c r="G133" s="170"/>
      <c r="H133" s="170" t="s">
        <v>762</v>
      </c>
      <c r="I133" s="170" t="s">
        <v>724</v>
      </c>
      <c r="J133" s="170">
        <v>50</v>
      </c>
      <c r="K133" s="214"/>
    </row>
    <row r="134" spans="2:11" customFormat="1" ht="15" customHeight="1">
      <c r="B134" s="211"/>
      <c r="C134" s="170" t="s">
        <v>741</v>
      </c>
      <c r="D134" s="170"/>
      <c r="E134" s="170"/>
      <c r="F134" s="191" t="s">
        <v>728</v>
      </c>
      <c r="G134" s="170"/>
      <c r="H134" s="170" t="s">
        <v>762</v>
      </c>
      <c r="I134" s="170" t="s">
        <v>724</v>
      </c>
      <c r="J134" s="170">
        <v>50</v>
      </c>
      <c r="K134" s="214"/>
    </row>
    <row r="135" spans="2:11" customFormat="1" ht="15" customHeight="1">
      <c r="B135" s="211"/>
      <c r="C135" s="170" t="s">
        <v>747</v>
      </c>
      <c r="D135" s="170"/>
      <c r="E135" s="170"/>
      <c r="F135" s="191" t="s">
        <v>728</v>
      </c>
      <c r="G135" s="170"/>
      <c r="H135" s="170" t="s">
        <v>762</v>
      </c>
      <c r="I135" s="170" t="s">
        <v>724</v>
      </c>
      <c r="J135" s="170">
        <v>50</v>
      </c>
      <c r="K135" s="214"/>
    </row>
    <row r="136" spans="2:11" customFormat="1" ht="15" customHeight="1">
      <c r="B136" s="211"/>
      <c r="C136" s="170" t="s">
        <v>749</v>
      </c>
      <c r="D136" s="170"/>
      <c r="E136" s="170"/>
      <c r="F136" s="191" t="s">
        <v>728</v>
      </c>
      <c r="G136" s="170"/>
      <c r="H136" s="170" t="s">
        <v>762</v>
      </c>
      <c r="I136" s="170" t="s">
        <v>724</v>
      </c>
      <c r="J136" s="170">
        <v>50</v>
      </c>
      <c r="K136" s="214"/>
    </row>
    <row r="137" spans="2:11" customFormat="1" ht="15" customHeight="1">
      <c r="B137" s="211"/>
      <c r="C137" s="170" t="s">
        <v>750</v>
      </c>
      <c r="D137" s="170"/>
      <c r="E137" s="170"/>
      <c r="F137" s="191" t="s">
        <v>728</v>
      </c>
      <c r="G137" s="170"/>
      <c r="H137" s="170" t="s">
        <v>775</v>
      </c>
      <c r="I137" s="170" t="s">
        <v>724</v>
      </c>
      <c r="J137" s="170">
        <v>255</v>
      </c>
      <c r="K137" s="214"/>
    </row>
    <row r="138" spans="2:11" customFormat="1" ht="15" customHeight="1">
      <c r="B138" s="211"/>
      <c r="C138" s="170" t="s">
        <v>752</v>
      </c>
      <c r="D138" s="170"/>
      <c r="E138" s="170"/>
      <c r="F138" s="191" t="s">
        <v>722</v>
      </c>
      <c r="G138" s="170"/>
      <c r="H138" s="170" t="s">
        <v>776</v>
      </c>
      <c r="I138" s="170" t="s">
        <v>754</v>
      </c>
      <c r="J138" s="170"/>
      <c r="K138" s="214"/>
    </row>
    <row r="139" spans="2:11" customFormat="1" ht="15" customHeight="1">
      <c r="B139" s="211"/>
      <c r="C139" s="170" t="s">
        <v>755</v>
      </c>
      <c r="D139" s="170"/>
      <c r="E139" s="170"/>
      <c r="F139" s="191" t="s">
        <v>722</v>
      </c>
      <c r="G139" s="170"/>
      <c r="H139" s="170" t="s">
        <v>777</v>
      </c>
      <c r="I139" s="170" t="s">
        <v>757</v>
      </c>
      <c r="J139" s="170"/>
      <c r="K139" s="214"/>
    </row>
    <row r="140" spans="2:11" customFormat="1" ht="15" customHeight="1">
      <c r="B140" s="211"/>
      <c r="C140" s="170" t="s">
        <v>758</v>
      </c>
      <c r="D140" s="170"/>
      <c r="E140" s="170"/>
      <c r="F140" s="191" t="s">
        <v>722</v>
      </c>
      <c r="G140" s="170"/>
      <c r="H140" s="170" t="s">
        <v>758</v>
      </c>
      <c r="I140" s="170" t="s">
        <v>757</v>
      </c>
      <c r="J140" s="170"/>
      <c r="K140" s="214"/>
    </row>
    <row r="141" spans="2:11" customFormat="1" ht="15" customHeight="1">
      <c r="B141" s="211"/>
      <c r="C141" s="170" t="s">
        <v>43</v>
      </c>
      <c r="D141" s="170"/>
      <c r="E141" s="170"/>
      <c r="F141" s="191" t="s">
        <v>722</v>
      </c>
      <c r="G141" s="170"/>
      <c r="H141" s="170" t="s">
        <v>778</v>
      </c>
      <c r="I141" s="170" t="s">
        <v>757</v>
      </c>
      <c r="J141" s="170"/>
      <c r="K141" s="214"/>
    </row>
    <row r="142" spans="2:11" customFormat="1" ht="15" customHeight="1">
      <c r="B142" s="211"/>
      <c r="C142" s="170" t="s">
        <v>779</v>
      </c>
      <c r="D142" s="170"/>
      <c r="E142" s="170"/>
      <c r="F142" s="191" t="s">
        <v>722</v>
      </c>
      <c r="G142" s="170"/>
      <c r="H142" s="170" t="s">
        <v>780</v>
      </c>
      <c r="I142" s="170" t="s">
        <v>757</v>
      </c>
      <c r="J142" s="170"/>
      <c r="K142" s="214"/>
    </row>
    <row r="143" spans="2:11" customFormat="1" ht="15" customHeight="1">
      <c r="B143" s="215"/>
      <c r="C143" s="216"/>
      <c r="D143" s="216"/>
      <c r="E143" s="216"/>
      <c r="F143" s="216"/>
      <c r="G143" s="216"/>
      <c r="H143" s="216"/>
      <c r="I143" s="216"/>
      <c r="J143" s="216"/>
      <c r="K143" s="217"/>
    </row>
    <row r="144" spans="2:11" customFormat="1" ht="18.75" customHeight="1">
      <c r="B144" s="202"/>
      <c r="C144" s="202"/>
      <c r="D144" s="202"/>
      <c r="E144" s="202"/>
      <c r="F144" s="203"/>
      <c r="G144" s="202"/>
      <c r="H144" s="202"/>
      <c r="I144" s="202"/>
      <c r="J144" s="202"/>
      <c r="K144" s="202"/>
    </row>
    <row r="145" spans="2:11" customFormat="1" ht="18.75" customHeight="1">
      <c r="B145" s="177"/>
      <c r="C145" s="177"/>
      <c r="D145" s="177"/>
      <c r="E145" s="177"/>
      <c r="F145" s="177"/>
      <c r="G145" s="177"/>
      <c r="H145" s="177"/>
      <c r="I145" s="177"/>
      <c r="J145" s="177"/>
      <c r="K145" s="177"/>
    </row>
    <row r="146" spans="2:11" customFormat="1" ht="7.5" customHeight="1">
      <c r="B146" s="178"/>
      <c r="C146" s="179"/>
      <c r="D146" s="179"/>
      <c r="E146" s="179"/>
      <c r="F146" s="179"/>
      <c r="G146" s="179"/>
      <c r="H146" s="179"/>
      <c r="I146" s="179"/>
      <c r="J146" s="179"/>
      <c r="K146" s="180"/>
    </row>
    <row r="147" spans="2:11" customFormat="1" ht="45" customHeight="1">
      <c r="B147" s="181"/>
      <c r="C147" s="348" t="s">
        <v>781</v>
      </c>
      <c r="D147" s="348"/>
      <c r="E147" s="348"/>
      <c r="F147" s="348"/>
      <c r="G147" s="348"/>
      <c r="H147" s="348"/>
      <c r="I147" s="348"/>
      <c r="J147" s="348"/>
      <c r="K147" s="182"/>
    </row>
    <row r="148" spans="2:11" customFormat="1" ht="17.25" customHeight="1">
      <c r="B148" s="181"/>
      <c r="C148" s="183" t="s">
        <v>716</v>
      </c>
      <c r="D148" s="183"/>
      <c r="E148" s="183"/>
      <c r="F148" s="183" t="s">
        <v>717</v>
      </c>
      <c r="G148" s="184"/>
      <c r="H148" s="183" t="s">
        <v>59</v>
      </c>
      <c r="I148" s="183" t="s">
        <v>62</v>
      </c>
      <c r="J148" s="183" t="s">
        <v>718</v>
      </c>
      <c r="K148" s="182"/>
    </row>
    <row r="149" spans="2:11" customFormat="1" ht="17.25" customHeight="1">
      <c r="B149" s="181"/>
      <c r="C149" s="185" t="s">
        <v>719</v>
      </c>
      <c r="D149" s="185"/>
      <c r="E149" s="185"/>
      <c r="F149" s="186" t="s">
        <v>720</v>
      </c>
      <c r="G149" s="187"/>
      <c r="H149" s="185"/>
      <c r="I149" s="185"/>
      <c r="J149" s="185" t="s">
        <v>721</v>
      </c>
      <c r="K149" s="182"/>
    </row>
    <row r="150" spans="2:11" customFormat="1" ht="5.25" customHeight="1">
      <c r="B150" s="193"/>
      <c r="C150" s="188"/>
      <c r="D150" s="188"/>
      <c r="E150" s="188"/>
      <c r="F150" s="188"/>
      <c r="G150" s="189"/>
      <c r="H150" s="188"/>
      <c r="I150" s="188"/>
      <c r="J150" s="188"/>
      <c r="K150" s="214"/>
    </row>
    <row r="151" spans="2:11" customFormat="1" ht="15" customHeight="1">
      <c r="B151" s="193"/>
      <c r="C151" s="218" t="s">
        <v>725</v>
      </c>
      <c r="D151" s="170"/>
      <c r="E151" s="170"/>
      <c r="F151" s="219" t="s">
        <v>722</v>
      </c>
      <c r="G151" s="170"/>
      <c r="H151" s="218" t="s">
        <v>762</v>
      </c>
      <c r="I151" s="218" t="s">
        <v>724</v>
      </c>
      <c r="J151" s="218">
        <v>120</v>
      </c>
      <c r="K151" s="214"/>
    </row>
    <row r="152" spans="2:11" customFormat="1" ht="15" customHeight="1">
      <c r="B152" s="193"/>
      <c r="C152" s="218" t="s">
        <v>771</v>
      </c>
      <c r="D152" s="170"/>
      <c r="E152" s="170"/>
      <c r="F152" s="219" t="s">
        <v>722</v>
      </c>
      <c r="G152" s="170"/>
      <c r="H152" s="218" t="s">
        <v>782</v>
      </c>
      <c r="I152" s="218" t="s">
        <v>724</v>
      </c>
      <c r="J152" s="218" t="s">
        <v>773</v>
      </c>
      <c r="K152" s="214"/>
    </row>
    <row r="153" spans="2:11" customFormat="1" ht="15" customHeight="1">
      <c r="B153" s="193"/>
      <c r="C153" s="218" t="s">
        <v>670</v>
      </c>
      <c r="D153" s="170"/>
      <c r="E153" s="170"/>
      <c r="F153" s="219" t="s">
        <v>722</v>
      </c>
      <c r="G153" s="170"/>
      <c r="H153" s="218" t="s">
        <v>783</v>
      </c>
      <c r="I153" s="218" t="s">
        <v>724</v>
      </c>
      <c r="J153" s="218" t="s">
        <v>773</v>
      </c>
      <c r="K153" s="214"/>
    </row>
    <row r="154" spans="2:11" customFormat="1" ht="15" customHeight="1">
      <c r="B154" s="193"/>
      <c r="C154" s="218" t="s">
        <v>727</v>
      </c>
      <c r="D154" s="170"/>
      <c r="E154" s="170"/>
      <c r="F154" s="219" t="s">
        <v>728</v>
      </c>
      <c r="G154" s="170"/>
      <c r="H154" s="218" t="s">
        <v>762</v>
      </c>
      <c r="I154" s="218" t="s">
        <v>724</v>
      </c>
      <c r="J154" s="218">
        <v>50</v>
      </c>
      <c r="K154" s="214"/>
    </row>
    <row r="155" spans="2:11" customFormat="1" ht="15" customHeight="1">
      <c r="B155" s="193"/>
      <c r="C155" s="218" t="s">
        <v>730</v>
      </c>
      <c r="D155" s="170"/>
      <c r="E155" s="170"/>
      <c r="F155" s="219" t="s">
        <v>722</v>
      </c>
      <c r="G155" s="170"/>
      <c r="H155" s="218" t="s">
        <v>762</v>
      </c>
      <c r="I155" s="218" t="s">
        <v>732</v>
      </c>
      <c r="J155" s="218"/>
      <c r="K155" s="214"/>
    </row>
    <row r="156" spans="2:11" customFormat="1" ht="15" customHeight="1">
      <c r="B156" s="193"/>
      <c r="C156" s="218" t="s">
        <v>741</v>
      </c>
      <c r="D156" s="170"/>
      <c r="E156" s="170"/>
      <c r="F156" s="219" t="s">
        <v>728</v>
      </c>
      <c r="G156" s="170"/>
      <c r="H156" s="218" t="s">
        <v>762</v>
      </c>
      <c r="I156" s="218" t="s">
        <v>724</v>
      </c>
      <c r="J156" s="218">
        <v>50</v>
      </c>
      <c r="K156" s="214"/>
    </row>
    <row r="157" spans="2:11" customFormat="1" ht="15" customHeight="1">
      <c r="B157" s="193"/>
      <c r="C157" s="218" t="s">
        <v>749</v>
      </c>
      <c r="D157" s="170"/>
      <c r="E157" s="170"/>
      <c r="F157" s="219" t="s">
        <v>728</v>
      </c>
      <c r="G157" s="170"/>
      <c r="H157" s="218" t="s">
        <v>762</v>
      </c>
      <c r="I157" s="218" t="s">
        <v>724</v>
      </c>
      <c r="J157" s="218">
        <v>50</v>
      </c>
      <c r="K157" s="214"/>
    </row>
    <row r="158" spans="2:11" customFormat="1" ht="15" customHeight="1">
      <c r="B158" s="193"/>
      <c r="C158" s="218" t="s">
        <v>747</v>
      </c>
      <c r="D158" s="170"/>
      <c r="E158" s="170"/>
      <c r="F158" s="219" t="s">
        <v>728</v>
      </c>
      <c r="G158" s="170"/>
      <c r="H158" s="218" t="s">
        <v>762</v>
      </c>
      <c r="I158" s="218" t="s">
        <v>724</v>
      </c>
      <c r="J158" s="218">
        <v>50</v>
      </c>
      <c r="K158" s="214"/>
    </row>
    <row r="159" spans="2:11" customFormat="1" ht="15" customHeight="1">
      <c r="B159" s="193"/>
      <c r="C159" s="218" t="s">
        <v>95</v>
      </c>
      <c r="D159" s="170"/>
      <c r="E159" s="170"/>
      <c r="F159" s="219" t="s">
        <v>722</v>
      </c>
      <c r="G159" s="170"/>
      <c r="H159" s="218" t="s">
        <v>784</v>
      </c>
      <c r="I159" s="218" t="s">
        <v>724</v>
      </c>
      <c r="J159" s="218" t="s">
        <v>785</v>
      </c>
      <c r="K159" s="214"/>
    </row>
    <row r="160" spans="2:11" customFormat="1" ht="15" customHeight="1">
      <c r="B160" s="193"/>
      <c r="C160" s="218" t="s">
        <v>786</v>
      </c>
      <c r="D160" s="170"/>
      <c r="E160" s="170"/>
      <c r="F160" s="219" t="s">
        <v>722</v>
      </c>
      <c r="G160" s="170"/>
      <c r="H160" s="218" t="s">
        <v>787</v>
      </c>
      <c r="I160" s="218" t="s">
        <v>757</v>
      </c>
      <c r="J160" s="218"/>
      <c r="K160" s="214"/>
    </row>
    <row r="161" spans="2:11" customFormat="1" ht="15" customHeight="1">
      <c r="B161" s="220"/>
      <c r="C161" s="200"/>
      <c r="D161" s="200"/>
      <c r="E161" s="200"/>
      <c r="F161" s="200"/>
      <c r="G161" s="200"/>
      <c r="H161" s="200"/>
      <c r="I161" s="200"/>
      <c r="J161" s="200"/>
      <c r="K161" s="221"/>
    </row>
    <row r="162" spans="2:11" customFormat="1" ht="18.75" customHeight="1">
      <c r="B162" s="202"/>
      <c r="C162" s="212"/>
      <c r="D162" s="212"/>
      <c r="E162" s="212"/>
      <c r="F162" s="222"/>
      <c r="G162" s="212"/>
      <c r="H162" s="212"/>
      <c r="I162" s="212"/>
      <c r="J162" s="212"/>
      <c r="K162" s="202"/>
    </row>
    <row r="163" spans="2:11" customFormat="1" ht="18.75" customHeight="1">
      <c r="B163" s="177"/>
      <c r="C163" s="177"/>
      <c r="D163" s="177"/>
      <c r="E163" s="177"/>
      <c r="F163" s="177"/>
      <c r="G163" s="177"/>
      <c r="H163" s="177"/>
      <c r="I163" s="177"/>
      <c r="J163" s="177"/>
      <c r="K163" s="177"/>
    </row>
    <row r="164" spans="2:11" customFormat="1" ht="7.5" customHeight="1">
      <c r="B164" s="159"/>
      <c r="C164" s="160"/>
      <c r="D164" s="160"/>
      <c r="E164" s="160"/>
      <c r="F164" s="160"/>
      <c r="G164" s="160"/>
      <c r="H164" s="160"/>
      <c r="I164" s="160"/>
      <c r="J164" s="160"/>
      <c r="K164" s="161"/>
    </row>
    <row r="165" spans="2:11" customFormat="1" ht="45" customHeight="1">
      <c r="B165" s="162"/>
      <c r="C165" s="346" t="s">
        <v>788</v>
      </c>
      <c r="D165" s="346"/>
      <c r="E165" s="346"/>
      <c r="F165" s="346"/>
      <c r="G165" s="346"/>
      <c r="H165" s="346"/>
      <c r="I165" s="346"/>
      <c r="J165" s="346"/>
      <c r="K165" s="163"/>
    </row>
    <row r="166" spans="2:11" customFormat="1" ht="17.25" customHeight="1">
      <c r="B166" s="162"/>
      <c r="C166" s="183" t="s">
        <v>716</v>
      </c>
      <c r="D166" s="183"/>
      <c r="E166" s="183"/>
      <c r="F166" s="183" t="s">
        <v>717</v>
      </c>
      <c r="G166" s="223"/>
      <c r="H166" s="224" t="s">
        <v>59</v>
      </c>
      <c r="I166" s="224" t="s">
        <v>62</v>
      </c>
      <c r="J166" s="183" t="s">
        <v>718</v>
      </c>
      <c r="K166" s="163"/>
    </row>
    <row r="167" spans="2:11" customFormat="1" ht="17.25" customHeight="1">
      <c r="B167" s="164"/>
      <c r="C167" s="185" t="s">
        <v>719</v>
      </c>
      <c r="D167" s="185"/>
      <c r="E167" s="185"/>
      <c r="F167" s="186" t="s">
        <v>720</v>
      </c>
      <c r="G167" s="225"/>
      <c r="H167" s="226"/>
      <c r="I167" s="226"/>
      <c r="J167" s="185" t="s">
        <v>721</v>
      </c>
      <c r="K167" s="165"/>
    </row>
    <row r="168" spans="2:11" customFormat="1" ht="5.25" customHeight="1">
      <c r="B168" s="193"/>
      <c r="C168" s="188"/>
      <c r="D168" s="188"/>
      <c r="E168" s="188"/>
      <c r="F168" s="188"/>
      <c r="G168" s="189"/>
      <c r="H168" s="188"/>
      <c r="I168" s="188"/>
      <c r="J168" s="188"/>
      <c r="K168" s="214"/>
    </row>
    <row r="169" spans="2:11" customFormat="1" ht="15" customHeight="1">
      <c r="B169" s="193"/>
      <c r="C169" s="170" t="s">
        <v>725</v>
      </c>
      <c r="D169" s="170"/>
      <c r="E169" s="170"/>
      <c r="F169" s="191" t="s">
        <v>722</v>
      </c>
      <c r="G169" s="170"/>
      <c r="H169" s="170" t="s">
        <v>762</v>
      </c>
      <c r="I169" s="170" t="s">
        <v>724</v>
      </c>
      <c r="J169" s="170">
        <v>120</v>
      </c>
      <c r="K169" s="214"/>
    </row>
    <row r="170" spans="2:11" customFormat="1" ht="15" customHeight="1">
      <c r="B170" s="193"/>
      <c r="C170" s="170" t="s">
        <v>771</v>
      </c>
      <c r="D170" s="170"/>
      <c r="E170" s="170"/>
      <c r="F170" s="191" t="s">
        <v>722</v>
      </c>
      <c r="G170" s="170"/>
      <c r="H170" s="170" t="s">
        <v>772</v>
      </c>
      <c r="I170" s="170" t="s">
        <v>724</v>
      </c>
      <c r="J170" s="170" t="s">
        <v>773</v>
      </c>
      <c r="K170" s="214"/>
    </row>
    <row r="171" spans="2:11" customFormat="1" ht="15" customHeight="1">
      <c r="B171" s="193"/>
      <c r="C171" s="170" t="s">
        <v>670</v>
      </c>
      <c r="D171" s="170"/>
      <c r="E171" s="170"/>
      <c r="F171" s="191" t="s">
        <v>722</v>
      </c>
      <c r="G171" s="170"/>
      <c r="H171" s="170" t="s">
        <v>789</v>
      </c>
      <c r="I171" s="170" t="s">
        <v>724</v>
      </c>
      <c r="J171" s="170" t="s">
        <v>773</v>
      </c>
      <c r="K171" s="214"/>
    </row>
    <row r="172" spans="2:11" customFormat="1" ht="15" customHeight="1">
      <c r="B172" s="193"/>
      <c r="C172" s="170" t="s">
        <v>727</v>
      </c>
      <c r="D172" s="170"/>
      <c r="E172" s="170"/>
      <c r="F172" s="191" t="s">
        <v>728</v>
      </c>
      <c r="G172" s="170"/>
      <c r="H172" s="170" t="s">
        <v>789</v>
      </c>
      <c r="I172" s="170" t="s">
        <v>724</v>
      </c>
      <c r="J172" s="170">
        <v>50</v>
      </c>
      <c r="K172" s="214"/>
    </row>
    <row r="173" spans="2:11" customFormat="1" ht="15" customHeight="1">
      <c r="B173" s="193"/>
      <c r="C173" s="170" t="s">
        <v>730</v>
      </c>
      <c r="D173" s="170"/>
      <c r="E173" s="170"/>
      <c r="F173" s="191" t="s">
        <v>722</v>
      </c>
      <c r="G173" s="170"/>
      <c r="H173" s="170" t="s">
        <v>789</v>
      </c>
      <c r="I173" s="170" t="s">
        <v>732</v>
      </c>
      <c r="J173" s="170"/>
      <c r="K173" s="214"/>
    </row>
    <row r="174" spans="2:11" customFormat="1" ht="15" customHeight="1">
      <c r="B174" s="193"/>
      <c r="C174" s="170" t="s">
        <v>741</v>
      </c>
      <c r="D174" s="170"/>
      <c r="E174" s="170"/>
      <c r="F174" s="191" t="s">
        <v>728</v>
      </c>
      <c r="G174" s="170"/>
      <c r="H174" s="170" t="s">
        <v>789</v>
      </c>
      <c r="I174" s="170" t="s">
        <v>724</v>
      </c>
      <c r="J174" s="170">
        <v>50</v>
      </c>
      <c r="K174" s="214"/>
    </row>
    <row r="175" spans="2:11" customFormat="1" ht="15" customHeight="1">
      <c r="B175" s="193"/>
      <c r="C175" s="170" t="s">
        <v>749</v>
      </c>
      <c r="D175" s="170"/>
      <c r="E175" s="170"/>
      <c r="F175" s="191" t="s">
        <v>728</v>
      </c>
      <c r="G175" s="170"/>
      <c r="H175" s="170" t="s">
        <v>789</v>
      </c>
      <c r="I175" s="170" t="s">
        <v>724</v>
      </c>
      <c r="J175" s="170">
        <v>50</v>
      </c>
      <c r="K175" s="214"/>
    </row>
    <row r="176" spans="2:11" customFormat="1" ht="15" customHeight="1">
      <c r="B176" s="193"/>
      <c r="C176" s="170" t="s">
        <v>747</v>
      </c>
      <c r="D176" s="170"/>
      <c r="E176" s="170"/>
      <c r="F176" s="191" t="s">
        <v>728</v>
      </c>
      <c r="G176" s="170"/>
      <c r="H176" s="170" t="s">
        <v>789</v>
      </c>
      <c r="I176" s="170" t="s">
        <v>724</v>
      </c>
      <c r="J176" s="170">
        <v>50</v>
      </c>
      <c r="K176" s="214"/>
    </row>
    <row r="177" spans="2:11" customFormat="1" ht="15" customHeight="1">
      <c r="B177" s="193"/>
      <c r="C177" s="170" t="s">
        <v>110</v>
      </c>
      <c r="D177" s="170"/>
      <c r="E177" s="170"/>
      <c r="F177" s="191" t="s">
        <v>722</v>
      </c>
      <c r="G177" s="170"/>
      <c r="H177" s="170" t="s">
        <v>790</v>
      </c>
      <c r="I177" s="170" t="s">
        <v>791</v>
      </c>
      <c r="J177" s="170"/>
      <c r="K177" s="214"/>
    </row>
    <row r="178" spans="2:11" customFormat="1" ht="15" customHeight="1">
      <c r="B178" s="193"/>
      <c r="C178" s="170" t="s">
        <v>62</v>
      </c>
      <c r="D178" s="170"/>
      <c r="E178" s="170"/>
      <c r="F178" s="191" t="s">
        <v>722</v>
      </c>
      <c r="G178" s="170"/>
      <c r="H178" s="170" t="s">
        <v>792</v>
      </c>
      <c r="I178" s="170" t="s">
        <v>793</v>
      </c>
      <c r="J178" s="170">
        <v>1</v>
      </c>
      <c r="K178" s="214"/>
    </row>
    <row r="179" spans="2:11" customFormat="1" ht="15" customHeight="1">
      <c r="B179" s="193"/>
      <c r="C179" s="170" t="s">
        <v>58</v>
      </c>
      <c r="D179" s="170"/>
      <c r="E179" s="170"/>
      <c r="F179" s="191" t="s">
        <v>722</v>
      </c>
      <c r="G179" s="170"/>
      <c r="H179" s="170" t="s">
        <v>794</v>
      </c>
      <c r="I179" s="170" t="s">
        <v>724</v>
      </c>
      <c r="J179" s="170">
        <v>20</v>
      </c>
      <c r="K179" s="214"/>
    </row>
    <row r="180" spans="2:11" customFormat="1" ht="15" customHeight="1">
      <c r="B180" s="193"/>
      <c r="C180" s="170" t="s">
        <v>59</v>
      </c>
      <c r="D180" s="170"/>
      <c r="E180" s="170"/>
      <c r="F180" s="191" t="s">
        <v>722</v>
      </c>
      <c r="G180" s="170"/>
      <c r="H180" s="170" t="s">
        <v>795</v>
      </c>
      <c r="I180" s="170" t="s">
        <v>724</v>
      </c>
      <c r="J180" s="170">
        <v>255</v>
      </c>
      <c r="K180" s="214"/>
    </row>
    <row r="181" spans="2:11" customFormat="1" ht="15" customHeight="1">
      <c r="B181" s="193"/>
      <c r="C181" s="170" t="s">
        <v>111</v>
      </c>
      <c r="D181" s="170"/>
      <c r="E181" s="170"/>
      <c r="F181" s="191" t="s">
        <v>722</v>
      </c>
      <c r="G181" s="170"/>
      <c r="H181" s="170" t="s">
        <v>686</v>
      </c>
      <c r="I181" s="170" t="s">
        <v>724</v>
      </c>
      <c r="J181" s="170">
        <v>10</v>
      </c>
      <c r="K181" s="214"/>
    </row>
    <row r="182" spans="2:11" customFormat="1" ht="15" customHeight="1">
      <c r="B182" s="193"/>
      <c r="C182" s="170" t="s">
        <v>112</v>
      </c>
      <c r="D182" s="170"/>
      <c r="E182" s="170"/>
      <c r="F182" s="191" t="s">
        <v>722</v>
      </c>
      <c r="G182" s="170"/>
      <c r="H182" s="170" t="s">
        <v>796</v>
      </c>
      <c r="I182" s="170" t="s">
        <v>757</v>
      </c>
      <c r="J182" s="170"/>
      <c r="K182" s="214"/>
    </row>
    <row r="183" spans="2:11" customFormat="1" ht="15" customHeight="1">
      <c r="B183" s="193"/>
      <c r="C183" s="170" t="s">
        <v>797</v>
      </c>
      <c r="D183" s="170"/>
      <c r="E183" s="170"/>
      <c r="F183" s="191" t="s">
        <v>722</v>
      </c>
      <c r="G183" s="170"/>
      <c r="H183" s="170" t="s">
        <v>798</v>
      </c>
      <c r="I183" s="170" t="s">
        <v>757</v>
      </c>
      <c r="J183" s="170"/>
      <c r="K183" s="214"/>
    </row>
    <row r="184" spans="2:11" customFormat="1" ht="15" customHeight="1">
      <c r="B184" s="193"/>
      <c r="C184" s="170" t="s">
        <v>786</v>
      </c>
      <c r="D184" s="170"/>
      <c r="E184" s="170"/>
      <c r="F184" s="191" t="s">
        <v>722</v>
      </c>
      <c r="G184" s="170"/>
      <c r="H184" s="170" t="s">
        <v>799</v>
      </c>
      <c r="I184" s="170" t="s">
        <v>757</v>
      </c>
      <c r="J184" s="170"/>
      <c r="K184" s="214"/>
    </row>
    <row r="185" spans="2:11" customFormat="1" ht="15" customHeight="1">
      <c r="B185" s="193"/>
      <c r="C185" s="170" t="s">
        <v>114</v>
      </c>
      <c r="D185" s="170"/>
      <c r="E185" s="170"/>
      <c r="F185" s="191" t="s">
        <v>728</v>
      </c>
      <c r="G185" s="170"/>
      <c r="H185" s="170" t="s">
        <v>800</v>
      </c>
      <c r="I185" s="170" t="s">
        <v>724</v>
      </c>
      <c r="J185" s="170">
        <v>50</v>
      </c>
      <c r="K185" s="214"/>
    </row>
    <row r="186" spans="2:11" customFormat="1" ht="15" customHeight="1">
      <c r="B186" s="193"/>
      <c r="C186" s="170" t="s">
        <v>801</v>
      </c>
      <c r="D186" s="170"/>
      <c r="E186" s="170"/>
      <c r="F186" s="191" t="s">
        <v>728</v>
      </c>
      <c r="G186" s="170"/>
      <c r="H186" s="170" t="s">
        <v>802</v>
      </c>
      <c r="I186" s="170" t="s">
        <v>803</v>
      </c>
      <c r="J186" s="170"/>
      <c r="K186" s="214"/>
    </row>
    <row r="187" spans="2:11" customFormat="1" ht="15" customHeight="1">
      <c r="B187" s="193"/>
      <c r="C187" s="170" t="s">
        <v>804</v>
      </c>
      <c r="D187" s="170"/>
      <c r="E187" s="170"/>
      <c r="F187" s="191" t="s">
        <v>728</v>
      </c>
      <c r="G187" s="170"/>
      <c r="H187" s="170" t="s">
        <v>805</v>
      </c>
      <c r="I187" s="170" t="s">
        <v>803</v>
      </c>
      <c r="J187" s="170"/>
      <c r="K187" s="214"/>
    </row>
    <row r="188" spans="2:11" customFormat="1" ht="15" customHeight="1">
      <c r="B188" s="193"/>
      <c r="C188" s="170" t="s">
        <v>806</v>
      </c>
      <c r="D188" s="170"/>
      <c r="E188" s="170"/>
      <c r="F188" s="191" t="s">
        <v>728</v>
      </c>
      <c r="G188" s="170"/>
      <c r="H188" s="170" t="s">
        <v>807</v>
      </c>
      <c r="I188" s="170" t="s">
        <v>803</v>
      </c>
      <c r="J188" s="170"/>
      <c r="K188" s="214"/>
    </row>
    <row r="189" spans="2:11" customFormat="1" ht="15" customHeight="1">
      <c r="B189" s="193"/>
      <c r="C189" s="227" t="s">
        <v>808</v>
      </c>
      <c r="D189" s="170"/>
      <c r="E189" s="170"/>
      <c r="F189" s="191" t="s">
        <v>728</v>
      </c>
      <c r="G189" s="170"/>
      <c r="H189" s="170" t="s">
        <v>809</v>
      </c>
      <c r="I189" s="170" t="s">
        <v>810</v>
      </c>
      <c r="J189" s="228" t="s">
        <v>811</v>
      </c>
      <c r="K189" s="214"/>
    </row>
    <row r="190" spans="2:11" customFormat="1" ht="15" customHeight="1">
      <c r="B190" s="193"/>
      <c r="C190" s="227" t="s">
        <v>47</v>
      </c>
      <c r="D190" s="170"/>
      <c r="E190" s="170"/>
      <c r="F190" s="191" t="s">
        <v>722</v>
      </c>
      <c r="G190" s="170"/>
      <c r="H190" s="167" t="s">
        <v>812</v>
      </c>
      <c r="I190" s="170" t="s">
        <v>813</v>
      </c>
      <c r="J190" s="170"/>
      <c r="K190" s="214"/>
    </row>
    <row r="191" spans="2:11" customFormat="1" ht="15" customHeight="1">
      <c r="B191" s="193"/>
      <c r="C191" s="227" t="s">
        <v>814</v>
      </c>
      <c r="D191" s="170"/>
      <c r="E191" s="170"/>
      <c r="F191" s="191" t="s">
        <v>722</v>
      </c>
      <c r="G191" s="170"/>
      <c r="H191" s="170" t="s">
        <v>815</v>
      </c>
      <c r="I191" s="170" t="s">
        <v>757</v>
      </c>
      <c r="J191" s="170"/>
      <c r="K191" s="214"/>
    </row>
    <row r="192" spans="2:11" customFormat="1" ht="15" customHeight="1">
      <c r="B192" s="193"/>
      <c r="C192" s="227" t="s">
        <v>816</v>
      </c>
      <c r="D192" s="170"/>
      <c r="E192" s="170"/>
      <c r="F192" s="191" t="s">
        <v>722</v>
      </c>
      <c r="G192" s="170"/>
      <c r="H192" s="170" t="s">
        <v>817</v>
      </c>
      <c r="I192" s="170" t="s">
        <v>757</v>
      </c>
      <c r="J192" s="170"/>
      <c r="K192" s="214"/>
    </row>
    <row r="193" spans="2:11" customFormat="1" ht="15" customHeight="1">
      <c r="B193" s="193"/>
      <c r="C193" s="227" t="s">
        <v>818</v>
      </c>
      <c r="D193" s="170"/>
      <c r="E193" s="170"/>
      <c r="F193" s="191" t="s">
        <v>728</v>
      </c>
      <c r="G193" s="170"/>
      <c r="H193" s="170" t="s">
        <v>819</v>
      </c>
      <c r="I193" s="170" t="s">
        <v>757</v>
      </c>
      <c r="J193" s="170"/>
      <c r="K193" s="214"/>
    </row>
    <row r="194" spans="2:11" customFormat="1" ht="15" customHeight="1">
      <c r="B194" s="220"/>
      <c r="C194" s="229"/>
      <c r="D194" s="200"/>
      <c r="E194" s="200"/>
      <c r="F194" s="200"/>
      <c r="G194" s="200"/>
      <c r="H194" s="200"/>
      <c r="I194" s="200"/>
      <c r="J194" s="200"/>
      <c r="K194" s="221"/>
    </row>
    <row r="195" spans="2:11" customFormat="1" ht="18.75" customHeight="1">
      <c r="B195" s="202"/>
      <c r="C195" s="212"/>
      <c r="D195" s="212"/>
      <c r="E195" s="212"/>
      <c r="F195" s="222"/>
      <c r="G195" s="212"/>
      <c r="H195" s="212"/>
      <c r="I195" s="212"/>
      <c r="J195" s="212"/>
      <c r="K195" s="202"/>
    </row>
    <row r="196" spans="2:11" customFormat="1" ht="18.75" customHeight="1">
      <c r="B196" s="202"/>
      <c r="C196" s="212"/>
      <c r="D196" s="212"/>
      <c r="E196" s="212"/>
      <c r="F196" s="222"/>
      <c r="G196" s="212"/>
      <c r="H196" s="212"/>
      <c r="I196" s="212"/>
      <c r="J196" s="212"/>
      <c r="K196" s="202"/>
    </row>
    <row r="197" spans="2:11" customFormat="1" ht="18.75" customHeight="1">
      <c r="B197" s="177"/>
      <c r="C197" s="177"/>
      <c r="D197" s="177"/>
      <c r="E197" s="177"/>
      <c r="F197" s="177"/>
      <c r="G197" s="177"/>
      <c r="H197" s="177"/>
      <c r="I197" s="177"/>
      <c r="J197" s="177"/>
      <c r="K197" s="177"/>
    </row>
    <row r="198" spans="2:11" customFormat="1" ht="13.5">
      <c r="B198" s="159"/>
      <c r="C198" s="160"/>
      <c r="D198" s="160"/>
      <c r="E198" s="160"/>
      <c r="F198" s="160"/>
      <c r="G198" s="160"/>
      <c r="H198" s="160"/>
      <c r="I198" s="160"/>
      <c r="J198" s="160"/>
      <c r="K198" s="161"/>
    </row>
    <row r="199" spans="2:11" customFormat="1" ht="21">
      <c r="B199" s="162"/>
      <c r="C199" s="346" t="s">
        <v>820</v>
      </c>
      <c r="D199" s="346"/>
      <c r="E199" s="346"/>
      <c r="F199" s="346"/>
      <c r="G199" s="346"/>
      <c r="H199" s="346"/>
      <c r="I199" s="346"/>
      <c r="J199" s="346"/>
      <c r="K199" s="163"/>
    </row>
    <row r="200" spans="2:11" customFormat="1" ht="25.5" customHeight="1">
      <c r="B200" s="162"/>
      <c r="C200" s="230" t="s">
        <v>821</v>
      </c>
      <c r="D200" s="230"/>
      <c r="E200" s="230"/>
      <c r="F200" s="230" t="s">
        <v>822</v>
      </c>
      <c r="G200" s="231"/>
      <c r="H200" s="352" t="s">
        <v>823</v>
      </c>
      <c r="I200" s="352"/>
      <c r="J200" s="352"/>
      <c r="K200" s="163"/>
    </row>
    <row r="201" spans="2:11" customFormat="1" ht="5.25" customHeight="1">
      <c r="B201" s="193"/>
      <c r="C201" s="188"/>
      <c r="D201" s="188"/>
      <c r="E201" s="188"/>
      <c r="F201" s="188"/>
      <c r="G201" s="212"/>
      <c r="H201" s="188"/>
      <c r="I201" s="188"/>
      <c r="J201" s="188"/>
      <c r="K201" s="214"/>
    </row>
    <row r="202" spans="2:11" customFormat="1" ht="15" customHeight="1">
      <c r="B202" s="193"/>
      <c r="C202" s="170" t="s">
        <v>813</v>
      </c>
      <c r="D202" s="170"/>
      <c r="E202" s="170"/>
      <c r="F202" s="191" t="s">
        <v>48</v>
      </c>
      <c r="G202" s="170"/>
      <c r="H202" s="351" t="s">
        <v>824</v>
      </c>
      <c r="I202" s="351"/>
      <c r="J202" s="351"/>
      <c r="K202" s="214"/>
    </row>
    <row r="203" spans="2:11" customFormat="1" ht="15" customHeight="1">
      <c r="B203" s="193"/>
      <c r="C203" s="170"/>
      <c r="D203" s="170"/>
      <c r="E203" s="170"/>
      <c r="F203" s="191" t="s">
        <v>49</v>
      </c>
      <c r="G203" s="170"/>
      <c r="H203" s="351" t="s">
        <v>825</v>
      </c>
      <c r="I203" s="351"/>
      <c r="J203" s="351"/>
      <c r="K203" s="214"/>
    </row>
    <row r="204" spans="2:11" customFormat="1" ht="15" customHeight="1">
      <c r="B204" s="193"/>
      <c r="C204" s="170"/>
      <c r="D204" s="170"/>
      <c r="E204" s="170"/>
      <c r="F204" s="191" t="s">
        <v>52</v>
      </c>
      <c r="G204" s="170"/>
      <c r="H204" s="351" t="s">
        <v>826</v>
      </c>
      <c r="I204" s="351"/>
      <c r="J204" s="351"/>
      <c r="K204" s="214"/>
    </row>
    <row r="205" spans="2:11" customFormat="1" ht="15" customHeight="1">
      <c r="B205" s="193"/>
      <c r="C205" s="170"/>
      <c r="D205" s="170"/>
      <c r="E205" s="170"/>
      <c r="F205" s="191" t="s">
        <v>50</v>
      </c>
      <c r="G205" s="170"/>
      <c r="H205" s="351" t="s">
        <v>827</v>
      </c>
      <c r="I205" s="351"/>
      <c r="J205" s="351"/>
      <c r="K205" s="214"/>
    </row>
    <row r="206" spans="2:11" customFormat="1" ht="15" customHeight="1">
      <c r="B206" s="193"/>
      <c r="C206" s="170"/>
      <c r="D206" s="170"/>
      <c r="E206" s="170"/>
      <c r="F206" s="191" t="s">
        <v>51</v>
      </c>
      <c r="G206" s="170"/>
      <c r="H206" s="351" t="s">
        <v>828</v>
      </c>
      <c r="I206" s="351"/>
      <c r="J206" s="351"/>
      <c r="K206" s="214"/>
    </row>
    <row r="207" spans="2:11" customFormat="1" ht="15" customHeight="1">
      <c r="B207" s="193"/>
      <c r="C207" s="170"/>
      <c r="D207" s="170"/>
      <c r="E207" s="170"/>
      <c r="F207" s="191"/>
      <c r="G207" s="170"/>
      <c r="H207" s="170"/>
      <c r="I207" s="170"/>
      <c r="J207" s="170"/>
      <c r="K207" s="214"/>
    </row>
    <row r="208" spans="2:11" customFormat="1" ht="15" customHeight="1">
      <c r="B208" s="193"/>
      <c r="C208" s="170" t="s">
        <v>769</v>
      </c>
      <c r="D208" s="170"/>
      <c r="E208" s="170"/>
      <c r="F208" s="191" t="s">
        <v>662</v>
      </c>
      <c r="G208" s="170"/>
      <c r="H208" s="351" t="s">
        <v>829</v>
      </c>
      <c r="I208" s="351"/>
      <c r="J208" s="351"/>
      <c r="K208" s="214"/>
    </row>
    <row r="209" spans="2:11" customFormat="1" ht="15" customHeight="1">
      <c r="B209" s="193"/>
      <c r="C209" s="170"/>
      <c r="D209" s="170"/>
      <c r="E209" s="170"/>
      <c r="F209" s="191" t="s">
        <v>665</v>
      </c>
      <c r="G209" s="170"/>
      <c r="H209" s="351" t="s">
        <v>666</v>
      </c>
      <c r="I209" s="351"/>
      <c r="J209" s="351"/>
      <c r="K209" s="214"/>
    </row>
    <row r="210" spans="2:11" customFormat="1" ht="15" customHeight="1">
      <c r="B210" s="193"/>
      <c r="C210" s="170"/>
      <c r="D210" s="170"/>
      <c r="E210" s="170"/>
      <c r="F210" s="191" t="s">
        <v>83</v>
      </c>
      <c r="G210" s="170"/>
      <c r="H210" s="351" t="s">
        <v>830</v>
      </c>
      <c r="I210" s="351"/>
      <c r="J210" s="351"/>
      <c r="K210" s="214"/>
    </row>
    <row r="211" spans="2:11" customFormat="1" ht="15" customHeight="1">
      <c r="B211" s="232"/>
      <c r="C211" s="170"/>
      <c r="D211" s="170"/>
      <c r="E211" s="170"/>
      <c r="F211" s="191" t="s">
        <v>89</v>
      </c>
      <c r="G211" s="227"/>
      <c r="H211" s="350" t="s">
        <v>667</v>
      </c>
      <c r="I211" s="350"/>
      <c r="J211" s="350"/>
      <c r="K211" s="233"/>
    </row>
    <row r="212" spans="2:11" customFormat="1" ht="15" customHeight="1">
      <c r="B212" s="232"/>
      <c r="C212" s="170"/>
      <c r="D212" s="170"/>
      <c r="E212" s="170"/>
      <c r="F212" s="191" t="s">
        <v>668</v>
      </c>
      <c r="G212" s="227"/>
      <c r="H212" s="350" t="s">
        <v>831</v>
      </c>
      <c r="I212" s="350"/>
      <c r="J212" s="350"/>
      <c r="K212" s="233"/>
    </row>
    <row r="213" spans="2:11" customFormat="1" ht="15" customHeight="1">
      <c r="B213" s="232"/>
      <c r="C213" s="170"/>
      <c r="D213" s="170"/>
      <c r="E213" s="170"/>
      <c r="F213" s="191"/>
      <c r="G213" s="227"/>
      <c r="H213" s="218"/>
      <c r="I213" s="218"/>
      <c r="J213" s="218"/>
      <c r="K213" s="233"/>
    </row>
    <row r="214" spans="2:11" customFormat="1" ht="15" customHeight="1">
      <c r="B214" s="232"/>
      <c r="C214" s="170" t="s">
        <v>793</v>
      </c>
      <c r="D214" s="170"/>
      <c r="E214" s="170"/>
      <c r="F214" s="191">
        <v>1</v>
      </c>
      <c r="G214" s="227"/>
      <c r="H214" s="350" t="s">
        <v>832</v>
      </c>
      <c r="I214" s="350"/>
      <c r="J214" s="350"/>
      <c r="K214" s="233"/>
    </row>
    <row r="215" spans="2:11" customFormat="1" ht="15" customHeight="1">
      <c r="B215" s="232"/>
      <c r="C215" s="170"/>
      <c r="D215" s="170"/>
      <c r="E215" s="170"/>
      <c r="F215" s="191">
        <v>2</v>
      </c>
      <c r="G215" s="227"/>
      <c r="H215" s="350" t="s">
        <v>833</v>
      </c>
      <c r="I215" s="350"/>
      <c r="J215" s="350"/>
      <c r="K215" s="233"/>
    </row>
    <row r="216" spans="2:11" customFormat="1" ht="15" customHeight="1">
      <c r="B216" s="232"/>
      <c r="C216" s="170"/>
      <c r="D216" s="170"/>
      <c r="E216" s="170"/>
      <c r="F216" s="191">
        <v>3</v>
      </c>
      <c r="G216" s="227"/>
      <c r="H216" s="350" t="s">
        <v>834</v>
      </c>
      <c r="I216" s="350"/>
      <c r="J216" s="350"/>
      <c r="K216" s="233"/>
    </row>
    <row r="217" spans="2:11" customFormat="1" ht="15" customHeight="1">
      <c r="B217" s="232"/>
      <c r="C217" s="170"/>
      <c r="D217" s="170"/>
      <c r="E217" s="170"/>
      <c r="F217" s="191">
        <v>4</v>
      </c>
      <c r="G217" s="227"/>
      <c r="H217" s="350" t="s">
        <v>835</v>
      </c>
      <c r="I217" s="350"/>
      <c r="J217" s="350"/>
      <c r="K217" s="233"/>
    </row>
    <row r="218" spans="2:11" customFormat="1" ht="12.75" customHeight="1">
      <c r="B218" s="234"/>
      <c r="C218" s="235"/>
      <c r="D218" s="235"/>
      <c r="E218" s="235"/>
      <c r="F218" s="235"/>
      <c r="G218" s="235"/>
      <c r="H218" s="235"/>
      <c r="I218" s="235"/>
      <c r="J218" s="235"/>
      <c r="K218" s="236"/>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Tř. 17. listopadu - ...</vt:lpstr>
      <vt:lpstr>02 - Vedlejší rozpočtové ...</vt:lpstr>
      <vt:lpstr>Pokyny pro vyplnění</vt:lpstr>
      <vt:lpstr>'01 - Tř. 17. listopadu - ...'!Názvy_tisku</vt:lpstr>
      <vt:lpstr>'02 - Vedlejší rozpočtové ...'!Názvy_tisku</vt:lpstr>
      <vt:lpstr>'Rekapitulace stavby'!Názvy_tisku</vt:lpstr>
      <vt:lpstr>'01 - Tř. 17. listopadu - ...'!Oblast_tisku</vt:lpstr>
      <vt:lpstr>'02 - Vedlejší rozpočtové ...'!Oblast_tisku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RADIM-HP21\Radim Gřes</dc:creator>
  <cp:lastModifiedBy>Rebro Martin</cp:lastModifiedBy>
  <dcterms:created xsi:type="dcterms:W3CDTF">2023-02-15T07:32:40Z</dcterms:created>
  <dcterms:modified xsi:type="dcterms:W3CDTF">2024-03-04T09:04:24Z</dcterms:modified>
</cp:coreProperties>
</file>