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1"/>
  </bookViews>
  <sheets>
    <sheet name="Rekapitulace stavby" sheetId="1" r:id="rId1"/>
    <sheet name="01 - Dešťová a splašková ..." sheetId="2" r:id="rId2"/>
  </sheets>
  <definedNames>
    <definedName name="_xlnm._FilterDatabase" localSheetId="1" hidden="1">'01 - Dešťová a splašková ...'!$C$132:$K$249</definedName>
    <definedName name="_xlnm.Print_Area" localSheetId="1">'01 - Dešťová a splašková ...'!$C$4:$J$76,'01 - Dešťová a splašková ...'!$C$82:$J$114,'01 - Dešťová a splašková ...'!$C$120:$J$249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Dešťová a splašková ...'!$132:$132</definedName>
  </definedNames>
  <calcPr calcId="191029"/>
  <extLst/>
</workbook>
</file>

<file path=xl/sharedStrings.xml><?xml version="1.0" encoding="utf-8"?>
<sst xmlns="http://schemas.openxmlformats.org/spreadsheetml/2006/main" count="1536" uniqueCount="402">
  <si>
    <t>Export Komplet</t>
  </si>
  <si>
    <t/>
  </si>
  <si>
    <t>2.0</t>
  </si>
  <si>
    <t>False</t>
  </si>
  <si>
    <t>{1b64a542-ff06-40b2-8486-58864fd1ce69}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</si>
  <si>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</si>
  <si>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</si>
  <si>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</si>
  <si>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</si>
  <si>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</si>
  <si>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</si>
  <si>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</si>
  <si>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</si>
  <si>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</si>
  <si>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</si>
  <si>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</si>
  <si>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</si>
  <si>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Zázemí pro dobrovolné hasiče - p.č. 381/1</t>
  </si>
  <si>
    <t>KSO:</t>
  </si>
  <si>
    <t>CC-CZ:</t>
  </si>
  <si>
    <t>Místo:</t>
  </si>
  <si>
    <t>Karviná - Ráj</t>
  </si>
  <si>
    <t>Datum:</t>
  </si>
  <si>
    <t>8. 12. 2023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</si>
  <si>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</si>
  <si>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</si>
  <si>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</si>
  <si>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</si>
  <si>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</si>
  <si>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</si>
  <si>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</si>
  <si>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>ing. Kateřina Swiatková</t>
  </si>
  <si>
    <t>True</t>
  </si>
  <si>
    <t>Zpracovatel:</t>
  </si>
  <si>
    <t>ing. Jiří Krejča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</si>
  <si>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</si>
  <si>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</si>
  <si>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</si>
  <si>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</si>
  <si>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</si>
  <si>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</si>
  <si>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</si>
  <si>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</si>
  <si>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</si>
  <si>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</si>
  <si>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</si>
  <si>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</si>
  <si>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</si>
  <si>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</si>
  <si>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</si>
  <si>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</si>
  <si>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</si>
  <si>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</si>
  <si>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</si>
  <si>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</si>
  <si>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</si>
  <si>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</si>
  <si>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</si>
  <si>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</si>
  <si>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</si>
  <si>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</si>
  <si>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</si>
  <si>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</si>
  <si>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</si>
  <si>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</si>
  <si>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</si>
  <si>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</si>
  <si>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</si>
  <si>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</si>
  <si>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</si>
  <si>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</si>
  <si>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</si>
  <si>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</si>
  <si>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</si>
  <si>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</si>
  <si>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</si>
  <si>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</si>
  <si>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</si>
  <si>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</si>
  <si>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</si>
  <si>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</si>
  <si>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</si>
  <si>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Dešťová a splašková kanalizace</t>
  </si>
  <si>
    <t>STA</t>
  </si>
  <si>
    <t>1</t>
  </si>
  <si>
    <t>{d27c11b8-73f0-40f1-889b-bfd300923f1e}</t>
  </si>
  <si>
    <t>2</t>
  </si>
  <si>
    <t>KRYCÍ LIST SOUPISU PRACÍ</t>
  </si>
  <si>
    <t>Objekt:</t>
  </si>
  <si>
    <t>01 - Dešťová a splašková kanalizace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</si>
  <si>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</si>
  <si>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</si>
  <si>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</si>
  <si>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</si>
  <si>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</si>
  <si>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</si>
  <si>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</si>
  <si>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21 - Zakládání - úprava podloží</t>
  </si>
  <si>
    <t xml:space="preserve">    38 - Různé kompletní konstrukce</t>
  </si>
  <si>
    <t xml:space="preserve">    45 - Podkladní a vedlejší konstrukce</t>
  </si>
  <si>
    <t xml:space="preserve">    63 - Podkladní konstrukce</t>
  </si>
  <si>
    <t xml:space="preserve">    8 - Trubní vedení</t>
  </si>
  <si>
    <t xml:space="preserve">    95 - Různé dokončovací konstrukce a práce </t>
  </si>
  <si>
    <t xml:space="preserve">    998 - Přesun hmot</t>
  </si>
  <si>
    <t>PSV - Práce a dodávky PSV</t>
  </si>
  <si>
    <t xml:space="preserve">    721 - Zdravotechnika -í kanalizace</t>
  </si>
  <si>
    <t xml:space="preserve">    763 - Sádrokarton</t>
  </si>
  <si>
    <t xml:space="preserve">    764 - Konstrukce klempířské</t>
  </si>
  <si>
    <t xml:space="preserve">    784 - Malby </t>
  </si>
  <si>
    <t>VRN - VRN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</si>
  <si>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</si>
  <si>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</si>
  <si>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</si>
  <si>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</si>
  <si>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</si>
  <si>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</si>
  <si>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</si>
  <si>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</si>
  <si>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</si>
  <si>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</si>
  <si>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</si>
  <si>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</si>
  <si>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</si>
  <si>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</si>
  <si>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</si>
  <si>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</si>
  <si>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</si>
  <si>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</si>
  <si>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</si>
  <si>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</si>
  <si>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</si>
  <si>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v hornině třídy těžitelnosti I, skupiny 3 ručně</t>
  </si>
  <si>
    <t>m3</t>
  </si>
  <si>
    <t>4</t>
  </si>
  <si>
    <t>-955152917</t>
  </si>
  <si>
    <t>VV</t>
  </si>
  <si>
    <t>"pro poklad pod zpevnění ploch pro nádoby a kontejnery</t>
  </si>
  <si>
    <t>1,3</t>
  </si>
  <si>
    <t>131251100</t>
  </si>
  <si>
    <t>Hloubení jam nezapažených v hornině třídy těžitelnosti I skupiny 3 objem do 20 m3 strojně</t>
  </si>
  <si>
    <t>-1351680761</t>
  </si>
  <si>
    <t>((2,0*2,0)+(3,6*3,6))/2*2,2</t>
  </si>
  <si>
    <t>0,344</t>
  </si>
  <si>
    <t>Součet</t>
  </si>
  <si>
    <t>3</t>
  </si>
  <si>
    <t>132212131</t>
  </si>
  <si>
    <t>Hloubení nezapažených rýh šířky do 800 mm v soudržných horninách třídy těžitelnosti I skupiny 3 ručně</t>
  </si>
  <si>
    <t>-960220469</t>
  </si>
  <si>
    <t>"rozlivové rýhy</t>
  </si>
  <si>
    <t>(17,0+10,0+7,0)*0,50*0,30-0,1</t>
  </si>
  <si>
    <t>132251101</t>
  </si>
  <si>
    <t>Hloubení rýh nezapažených š do 800 mm v hornině třídy těžitelnosti I skupiny 3 objem do 20 m3 strojně</t>
  </si>
  <si>
    <t>719391581</t>
  </si>
  <si>
    <t>"potrubí dešťové kanalizace</t>
  </si>
  <si>
    <t xml:space="preserve">"1-1, 2-2, 3-3, </t>
  </si>
  <si>
    <t>(20,0+3,0+3,0+(3*1,5))*0,50*1,1</t>
  </si>
  <si>
    <t>"žumpa-Š2-2</t>
  </si>
  <si>
    <t>13,0*0,5*1,1</t>
  </si>
  <si>
    <t>"Š2</t>
  </si>
  <si>
    <t>(0,8*0,8*1,3)+0,243</t>
  </si>
  <si>
    <t>5</t>
  </si>
  <si>
    <t>162751114</t>
  </si>
  <si>
    <t xml:space="preserve">Vodorovné přemístění výkopku přes 6 000 do 7000 m </t>
  </si>
  <si>
    <t>-188758931</t>
  </si>
  <si>
    <t>"vytlačená kubatura</t>
  </si>
  <si>
    <t>"rozlivné potrubí</t>
  </si>
  <si>
    <t>5,1</t>
  </si>
  <si>
    <t xml:space="preserve">"lože aobsyp potrubí </t>
  </si>
  <si>
    <t>11,6</t>
  </si>
  <si>
    <t>"VŠ 2</t>
  </si>
  <si>
    <t>0,2</t>
  </si>
  <si>
    <t>"žumpa + podkladní deska</t>
  </si>
  <si>
    <t>0,6+2,5</t>
  </si>
  <si>
    <t>"podloží pod kontetnery</t>
  </si>
  <si>
    <t>6</t>
  </si>
  <si>
    <t>167151101</t>
  </si>
  <si>
    <t>Nakládání výkopku do 100 m3</t>
  </si>
  <si>
    <t>-492943948</t>
  </si>
  <si>
    <t>7</t>
  </si>
  <si>
    <t>171201231</t>
  </si>
  <si>
    <t>Poplatek za uložení zeminy a kamení na recyklační skládce (skládkovné) kód odpadu 17 05 04</t>
  </si>
  <si>
    <t>t</t>
  </si>
  <si>
    <t>-889120114</t>
  </si>
  <si>
    <t>8</t>
  </si>
  <si>
    <t>171251201</t>
  </si>
  <si>
    <t xml:space="preserve">Uložení sypaniny na skládky </t>
  </si>
  <si>
    <t>2104597802</t>
  </si>
  <si>
    <t>9</t>
  </si>
  <si>
    <t>174151101</t>
  </si>
  <si>
    <t>Zásyp jam, šachet rýh sypaninou se zhutněním</t>
  </si>
  <si>
    <t>1522682446</t>
  </si>
  <si>
    <t>"výkopy celkem</t>
  </si>
  <si>
    <t>19,0+5,0+25,0</t>
  </si>
  <si>
    <t>"odpočet vytlačené kubatury</t>
  </si>
  <si>
    <t>-20,0</t>
  </si>
  <si>
    <t>10</t>
  </si>
  <si>
    <t>181111111</t>
  </si>
  <si>
    <t xml:space="preserve">Plošná úprava terénu do 500 m2 zemina skupiny 1 až 4 </t>
  </si>
  <si>
    <t>m2</t>
  </si>
  <si>
    <t>-1828774913</t>
  </si>
  <si>
    <t>11</t>
  </si>
  <si>
    <t>181411131</t>
  </si>
  <si>
    <t>Založení trávníku výsevem pl do 1000 m2 v rovině a ve svahu do 1:5</t>
  </si>
  <si>
    <t>-468399080</t>
  </si>
  <si>
    <t>12</t>
  </si>
  <si>
    <t>M</t>
  </si>
  <si>
    <t>00572410</t>
  </si>
  <si>
    <t xml:space="preserve">osivo směs travní </t>
  </si>
  <si>
    <t>kg</t>
  </si>
  <si>
    <t>-1730414812</t>
  </si>
  <si>
    <t>400*0,02 'Přepočtené koeficientem množství</t>
  </si>
  <si>
    <t>Zakládání - úprava podloží</t>
  </si>
  <si>
    <t>13</t>
  </si>
  <si>
    <t>211971110</t>
  </si>
  <si>
    <t xml:space="preserve">Zřízení opláštění  trativodů geotextilií v rýze </t>
  </si>
  <si>
    <t>-1925187517</t>
  </si>
  <si>
    <t>35,0*1,6</t>
  </si>
  <si>
    <t>14</t>
  </si>
  <si>
    <t>69311081</t>
  </si>
  <si>
    <t>geotextilie netkaná separační, ochranná, filtrační, drenážní PES 300g/m2</t>
  </si>
  <si>
    <t>-1600805513</t>
  </si>
  <si>
    <t>212572121</t>
  </si>
  <si>
    <t xml:space="preserve">Lože a obsyp potrubí z kameniva </t>
  </si>
  <si>
    <t>1382053170</t>
  </si>
  <si>
    <t>(29,0+13,0+4,5)*0,5*0,5-0,025</t>
  </si>
  <si>
    <t>16</t>
  </si>
  <si>
    <t>212750101</t>
  </si>
  <si>
    <t>Trativod z drenážních trubek PVC-U SN 4 perforace 360° včetně lože otevřený výkop DN 110 pro budovy plocha pro vtékání vody min. 80 cm2/m</t>
  </si>
  <si>
    <t>m</t>
  </si>
  <si>
    <t>1880170196</t>
  </si>
  <si>
    <t>38</t>
  </si>
  <si>
    <t>Různé kompletní konstrukce</t>
  </si>
  <si>
    <t>17</t>
  </si>
  <si>
    <t>382411113</t>
  </si>
  <si>
    <t>Plastová žumpa samonosná objemu 4 000 l ( D+M )</t>
  </si>
  <si>
    <t>kus</t>
  </si>
  <si>
    <t>-1598520416</t>
  </si>
  <si>
    <t>18</t>
  </si>
  <si>
    <t>38241311R</t>
  </si>
  <si>
    <t>Osazení jímky z PP do  objemu 1000 l pro usazení do terénu</t>
  </si>
  <si>
    <t>1005917910</t>
  </si>
  <si>
    <t>19</t>
  </si>
  <si>
    <t>562001</t>
  </si>
  <si>
    <t>Akumulační nádrž  IBC - kontejner 1 000 l</t>
  </si>
  <si>
    <t>-635974189</t>
  </si>
  <si>
    <t>20</t>
  </si>
  <si>
    <t>562002</t>
  </si>
  <si>
    <t>Plastová nádrž - 500 l</t>
  </si>
  <si>
    <t>-2131074625</t>
  </si>
  <si>
    <t>45</t>
  </si>
  <si>
    <t>Podkladní a vedlejší konstrukce</t>
  </si>
  <si>
    <t>273362021</t>
  </si>
  <si>
    <t>Výztuž základových desek svařovanými sítěmi Kari - 8-100/100 mm</t>
  </si>
  <si>
    <t>-1427104153</t>
  </si>
  <si>
    <t>(4,0*8,0)*1,1*0,001</t>
  </si>
  <si>
    <t>22</t>
  </si>
  <si>
    <t>452311141</t>
  </si>
  <si>
    <t xml:space="preserve">Podkladní desky z betonu prostého tř. C 16/20 </t>
  </si>
  <si>
    <t>-1141306854</t>
  </si>
  <si>
    <t>2,0*2,0*0,15</t>
  </si>
  <si>
    <t>63</t>
  </si>
  <si>
    <t>Podkladní konstrukce</t>
  </si>
  <si>
    <t>23</t>
  </si>
  <si>
    <t>635111241</t>
  </si>
  <si>
    <t>Násyp pod dlažby z hrubého kameniva 8-16 se zhutněním</t>
  </si>
  <si>
    <t>-1288050616</t>
  </si>
  <si>
    <t>6,50*0,20</t>
  </si>
  <si>
    <t>24</t>
  </si>
  <si>
    <t>637211412</t>
  </si>
  <si>
    <t>Dlažba z betonových zámkových dlaždic tl 80 mm do kameniva</t>
  </si>
  <si>
    <t>-847719885</t>
  </si>
  <si>
    <t>"pod kontejnery a plastové nádrže</t>
  </si>
  <si>
    <t>(1,5*1,5)*2+(1,0*1,0)*2</t>
  </si>
  <si>
    <t>Trubní vedení</t>
  </si>
  <si>
    <t>25</t>
  </si>
  <si>
    <t>871265211</t>
  </si>
  <si>
    <t>Kanalizační potrubí z  PVC jednovrstvé tuhost třídy SN4 DN 110</t>
  </si>
  <si>
    <t>-816963362</t>
  </si>
  <si>
    <t>26,0+13,0+(1,5*3)</t>
  </si>
  <si>
    <t>26</t>
  </si>
  <si>
    <t>877265211</t>
  </si>
  <si>
    <t>Montáž tvarovek z tvrdého PVC-systém KG nebo z polypropylenu-systém KG 2000 jednoosé DN 110</t>
  </si>
  <si>
    <t>-1187619008</t>
  </si>
  <si>
    <t>27</t>
  </si>
  <si>
    <t>28611351</t>
  </si>
  <si>
    <t>koleno kanalizační PVC KG 110x45°</t>
  </si>
  <si>
    <t>-503673661</t>
  </si>
  <si>
    <t>28</t>
  </si>
  <si>
    <t>894812111</t>
  </si>
  <si>
    <t>Revizní a čistící šachta z PP šachtové dno DN 315</t>
  </si>
  <si>
    <t>211277879</t>
  </si>
  <si>
    <t>29</t>
  </si>
  <si>
    <t>894812131</t>
  </si>
  <si>
    <t>Revizní a čistící šachta z PP DN 315 šachtová roura korugovaná bez hrdla světlé hloubky 1250 mm</t>
  </si>
  <si>
    <t>-1234825676</t>
  </si>
  <si>
    <t>30</t>
  </si>
  <si>
    <t>894812156</t>
  </si>
  <si>
    <t>Revizní a čistící šachta z PP DN 315 poklop plastový pro třídu zatížení A15 s teleskopickou trubkou</t>
  </si>
  <si>
    <t>-1182829187</t>
  </si>
  <si>
    <t>95</t>
  </si>
  <si>
    <t xml:space="preserve">Různé dokončovací konstrukce a práce </t>
  </si>
  <si>
    <t>31</t>
  </si>
  <si>
    <t>953901</t>
  </si>
  <si>
    <t>Informační tabule</t>
  </si>
  <si>
    <t>ks</t>
  </si>
  <si>
    <t>198782882</t>
  </si>
  <si>
    <t>32</t>
  </si>
  <si>
    <t>953943211</t>
  </si>
  <si>
    <t>Osazování hasicího přístroje</t>
  </si>
  <si>
    <t>1105087423</t>
  </si>
  <si>
    <t>33</t>
  </si>
  <si>
    <t>44932112</t>
  </si>
  <si>
    <t>přístroj hasicí ruční práškový 21 A</t>
  </si>
  <si>
    <t>-231940169</t>
  </si>
  <si>
    <t>998</t>
  </si>
  <si>
    <t>Přesun hmot</t>
  </si>
  <si>
    <t>34</t>
  </si>
  <si>
    <t>998276101</t>
  </si>
  <si>
    <t xml:space="preserve">Přesun hmot pro trubní vedení z trub z plastických hmot </t>
  </si>
  <si>
    <t>-843508885</t>
  </si>
  <si>
    <t>PSV</t>
  </si>
  <si>
    <t>Práce a dodávky PSV</t>
  </si>
  <si>
    <t>721</t>
  </si>
  <si>
    <t>Zdravotechnika -í kanalizace</t>
  </si>
  <si>
    <t>35</t>
  </si>
  <si>
    <t>721173315</t>
  </si>
  <si>
    <t>Potrubí kanalizační z PVC SN 4 dešťové DN 110</t>
  </si>
  <si>
    <t>1210314701</t>
  </si>
  <si>
    <t>"propojení ke kontejnerům</t>
  </si>
  <si>
    <t>2,5*2</t>
  </si>
  <si>
    <t>763</t>
  </si>
  <si>
    <t>Sádrokarton</t>
  </si>
  <si>
    <t>36</t>
  </si>
  <si>
    <t>76311171R</t>
  </si>
  <si>
    <t>SDK příčka základní penetrační nátěr (jednostranně)</t>
  </si>
  <si>
    <t>96242187</t>
  </si>
  <si>
    <t>37</t>
  </si>
  <si>
    <t>76312141R</t>
  </si>
  <si>
    <t>SDK stěna předsazená tl 87,5 mm profil CW+UW 75 deska 1xDF 12,5  protipožární, bez izolace, EI 30</t>
  </si>
  <si>
    <t>-1151274180</t>
  </si>
  <si>
    <t>((10,98*2)+5,17)*2,77</t>
  </si>
  <si>
    <t>"odpočet otvorů</t>
  </si>
  <si>
    <t>-((1,0*2,0)*2+(1,4*1,21)*2+(1,85*1,21)+(1,0*1,08))</t>
  </si>
  <si>
    <t>-0,003</t>
  </si>
  <si>
    <t>998763401</t>
  </si>
  <si>
    <t>Přesun hmot pro sádrokartonové konstr. v objektech v do 6 m</t>
  </si>
  <si>
    <t>%</t>
  </si>
  <si>
    <t>-931635411</t>
  </si>
  <si>
    <t>764</t>
  </si>
  <si>
    <t>Konstrukce klempířské</t>
  </si>
  <si>
    <t>39</t>
  </si>
  <si>
    <t>764212663</t>
  </si>
  <si>
    <t>Oplechování rovné okapové hrany z Pz s povrchovou úpravou rš 250 mm</t>
  </si>
  <si>
    <t>-1002015831</t>
  </si>
  <si>
    <t>40</t>
  </si>
  <si>
    <t>764511601</t>
  </si>
  <si>
    <t>Žlab podokapní půlkruhový z Pz s povrchovou úpravou rš 250 mm</t>
  </si>
  <si>
    <t>-2074920593</t>
  </si>
  <si>
    <t>41</t>
  </si>
  <si>
    <t>764511641</t>
  </si>
  <si>
    <t>Kotlík oválný (trychtýřový) pro podokapní žlaby z Pz s povrchovou úpravou do 250/80 mm</t>
  </si>
  <si>
    <t>1901974044</t>
  </si>
  <si>
    <t>42</t>
  </si>
  <si>
    <t>764518621</t>
  </si>
  <si>
    <t>Svody kruhové včetně objímek, kolen, odskoků z Pz s povrchovou úpravou průměru do 90 mm</t>
  </si>
  <si>
    <t>-1658336038</t>
  </si>
  <si>
    <t>43</t>
  </si>
  <si>
    <t>998764201</t>
  </si>
  <si>
    <t>Přesun hmot  pro konstrukce klempířské v objektech v do 6 m</t>
  </si>
  <si>
    <t>995969499</t>
  </si>
  <si>
    <t>784</t>
  </si>
  <si>
    <t xml:space="preserve">Malby </t>
  </si>
  <si>
    <t>44</t>
  </si>
  <si>
    <t>784211121</t>
  </si>
  <si>
    <t>Dvojnásobné bílé malby ze směsí za mokra středně oděruvzdorných v místnostech v do 3,80 m (penetrace: viz oddíl 763)</t>
  </si>
  <si>
    <t>1814686673</t>
  </si>
  <si>
    <t>VRN</t>
  </si>
  <si>
    <t>VRN1</t>
  </si>
  <si>
    <t>Průzkumné, geodetické a projektové práce</t>
  </si>
  <si>
    <t>012103000</t>
  </si>
  <si>
    <t>Geodetické práce před výstavbou</t>
  </si>
  <si>
    <t>soub</t>
  </si>
  <si>
    <t>1024</t>
  </si>
  <si>
    <t>-469751477</t>
  </si>
  <si>
    <t>46</t>
  </si>
  <si>
    <t>012303000</t>
  </si>
  <si>
    <t>Geodetické práce po výstavbě</t>
  </si>
  <si>
    <t>-1480810423</t>
  </si>
  <si>
    <t>47</t>
  </si>
  <si>
    <t>00150001</t>
  </si>
  <si>
    <t>Geometrický plán 1</t>
  </si>
  <si>
    <t>-9830052</t>
  </si>
  <si>
    <t>48</t>
  </si>
  <si>
    <t>00150002</t>
  </si>
  <si>
    <t>Geometrický plán 2</t>
  </si>
  <si>
    <t>-600034072</t>
  </si>
  <si>
    <t>VRN3</t>
  </si>
  <si>
    <t>Zařízení staveniště</t>
  </si>
  <si>
    <t>49</t>
  </si>
  <si>
    <t>032103000</t>
  </si>
  <si>
    <t>Náklady na zařízení staveniště</t>
  </si>
  <si>
    <t>-1677397575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</si>
</sst>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0">
    <xf numFmtId="0" fontId="0" fillId="0" borderId="0" xfId="0"/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" fontId="23" fillId="2" borderId="1" xfId="0" applyNumberFormat="1" applyFont="1" applyFill="1" applyBorder="1" applyAlignment="1" applyProtection="1">
      <alignment vertical="center"/>
      <protection locked="0"/>
    </xf>
    <xf numFmtId="4" fontId="36" fillId="2" borderId="1" xfId="0" applyNumberFormat="1" applyFont="1" applyFill="1" applyBorder="1" applyAlignment="1" applyProtection="1">
      <alignment vertical="center"/>
      <protection locked="0"/>
    </xf>
    <xf numFmtId="167" fontId="23" fillId="2" borderId="1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4" borderId="8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7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vertical="center"/>
    </xf>
    <xf numFmtId="0" fontId="0" fillId="4" borderId="22" xfId="0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/>
    <xf numFmtId="166" fontId="33" fillId="0" borderId="11" xfId="0" applyNumberFormat="1" applyFont="1" applyBorder="1"/>
    <xf numFmtId="166" fontId="33" fillId="0" borderId="12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3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167" fontId="23" fillId="0" borderId="1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2" borderId="18" xfId="0" applyFont="1" applyFill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3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36" fillId="0" borderId="1" xfId="0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167" fontId="36" fillId="0" borderId="1" xfId="0" applyNumberFormat="1" applyFont="1" applyBorder="1" applyAlignment="1">
      <alignment vertical="center"/>
    </xf>
    <xf numFmtId="4" fontId="36" fillId="0" borderId="1" xfId="0" applyNumberFormat="1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6" fillId="2" borderId="18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4" fillId="2" borderId="19" xfId="0" applyFont="1" applyFill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4" fontId="18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left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right" vertical="center"/>
    </xf>
    <xf numFmtId="0" fontId="23" fillId="4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 topLeftCell="A49">
      <selection activeCell="BE35" sqref="BE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6" t="s">
        <v>0</v>
      </c>
      <c r="AZ1" s="6" t="s">
        <v>1</v>
      </c>
      <c r="BA1" s="6" t="s">
        <v>2</v>
      </c>
      <c r="BB1" s="6" t="s">
        <v>1</v>
      </c>
      <c r="BT1" s="6" t="s">
        <v>3</v>
      </c>
      <c r="BU1" s="6" t="s">
        <v>3</v>
      </c>
      <c r="BV1" s="6" t="s">
        <v>4</v>
      </c>
    </row>
    <row r="2" spans="44:72" ht="36.95" customHeight="1">
      <c r="AR2" s="196" t="s">
        <v>5</v>
      </c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S2" s="7" t="s">
        <v>6</v>
      </c>
      <c r="BT2" s="7" t="s">
        <v>7</v>
      </c>
    </row>
    <row r="3" spans="2:72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6</v>
      </c>
      <c r="BT3" s="7" t="s">
        <v>8</v>
      </c>
    </row>
    <row r="4" spans="2:71" ht="24.95" customHeight="1">
      <c r="B4" s="10"/>
      <c r="D4" s="11" t="s">
        <v>9</v>
      </c>
      <c r="AR4" s="10"/>
      <c r="AS4" s="12" t="s">
        <v>10</v>
      </c>
      <c r="BE4" s="13" t="s">
        <v>11</v>
      </c>
      <c r="BS4" s="7" t="s">
        <v>12</v>
      </c>
    </row>
    <row r="5" spans="2:71" ht="12" customHeight="1">
      <c r="B5" s="10"/>
      <c r="D5" s="14" t="s">
        <v>13</v>
      </c>
      <c r="K5" s="182" t="s">
        <v>14</v>
      </c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R5" s="10"/>
      <c r="BE5" s="179" t="s">
        <v>15</v>
      </c>
      <c r="BS5" s="7" t="s">
        <v>6</v>
      </c>
    </row>
    <row r="6" spans="2:71" ht="36.95" customHeight="1">
      <c r="B6" s="10"/>
      <c r="D6" s="16" t="s">
        <v>16</v>
      </c>
      <c r="K6" s="184" t="s">
        <v>17</v>
      </c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R6" s="10"/>
      <c r="BE6" s="180"/>
      <c r="BS6" s="7" t="s">
        <v>6</v>
      </c>
    </row>
    <row r="7" spans="2:71" ht="12" customHeight="1">
      <c r="B7" s="10"/>
      <c r="D7" s="17" t="s">
        <v>18</v>
      </c>
      <c r="K7" s="15" t="s">
        <v>1</v>
      </c>
      <c r="AK7" s="17" t="s">
        <v>19</v>
      </c>
      <c r="AN7" s="15" t="s">
        <v>1</v>
      </c>
      <c r="AR7" s="10"/>
      <c r="BE7" s="180"/>
      <c r="BS7" s="7" t="s">
        <v>6</v>
      </c>
    </row>
    <row r="8" spans="2:71" ht="12" customHeight="1">
      <c r="B8" s="10"/>
      <c r="D8" s="17" t="s">
        <v>20</v>
      </c>
      <c r="K8" s="15" t="s">
        <v>21</v>
      </c>
      <c r="AK8" s="17" t="s">
        <v>22</v>
      </c>
      <c r="AN8" s="1" t="s">
        <v>23</v>
      </c>
      <c r="AR8" s="10"/>
      <c r="BE8" s="180"/>
      <c r="BS8" s="7" t="s">
        <v>6</v>
      </c>
    </row>
    <row r="9" spans="2:71" ht="14.45" customHeight="1">
      <c r="B9" s="10"/>
      <c r="AR9" s="10"/>
      <c r="BE9" s="180"/>
      <c r="BS9" s="7" t="s">
        <v>6</v>
      </c>
    </row>
    <row r="10" spans="2:71" ht="12" customHeight="1">
      <c r="B10" s="10"/>
      <c r="D10" s="17" t="s">
        <v>24</v>
      </c>
      <c r="AK10" s="17" t="s">
        <v>25</v>
      </c>
      <c r="AN10" s="15" t="s">
        <v>1</v>
      </c>
      <c r="AR10" s="10"/>
      <c r="BE10" s="180"/>
      <c r="BS10" s="7" t="s">
        <v>6</v>
      </c>
    </row>
    <row r="11" spans="2:71" ht="18.4" customHeight="1">
      <c r="B11" s="10"/>
      <c r="E11" s="15" t="s">
        <v>26</v>
      </c>
      <c r="AK11" s="17" t="s">
        <v>27</v>
      </c>
      <c r="AN11" s="15" t="s">
        <v>1</v>
      </c>
      <c r="AR11" s="10"/>
      <c r="BE11" s="180"/>
      <c r="BS11" s="7" t="s">
        <v>6</v>
      </c>
    </row>
    <row r="12" spans="2:71" ht="6.95" customHeight="1">
      <c r="B12" s="10"/>
      <c r="AR12" s="10"/>
      <c r="BE12" s="180"/>
      <c r="BS12" s="7" t="s">
        <v>6</v>
      </c>
    </row>
    <row r="13" spans="2:71" ht="12" customHeight="1">
      <c r="B13" s="10"/>
      <c r="D13" s="17" t="s">
        <v>28</v>
      </c>
      <c r="AK13" s="17" t="s">
        <v>25</v>
      </c>
      <c r="AN13" s="2" t="s">
        <v>29</v>
      </c>
      <c r="AR13" s="10"/>
      <c r="BE13" s="180"/>
      <c r="BS13" s="7" t="s">
        <v>6</v>
      </c>
    </row>
    <row r="14" spans="2:71" ht="12.75">
      <c r="B14" s="10"/>
      <c r="E14" s="185" t="s">
        <v>29</v>
      </c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7" t="s">
        <v>27</v>
      </c>
      <c r="AN14" s="2" t="s">
        <v>29</v>
      </c>
      <c r="AR14" s="10"/>
      <c r="BE14" s="180"/>
      <c r="BS14" s="7" t="s">
        <v>6</v>
      </c>
    </row>
    <row r="15" spans="2:71" ht="6.95" customHeight="1">
      <c r="B15" s="10"/>
      <c r="AR15" s="10"/>
      <c r="BE15" s="180"/>
      <c r="BS15" s="7" t="s">
        <v>3</v>
      </c>
    </row>
    <row r="16" spans="2:71" ht="12" customHeight="1">
      <c r="B16" s="10"/>
      <c r="D16" s="17" t="s">
        <v>30</v>
      </c>
      <c r="AK16" s="17" t="s">
        <v>25</v>
      </c>
      <c r="AN16" s="15" t="s">
        <v>1</v>
      </c>
      <c r="AR16" s="10"/>
      <c r="BE16" s="180"/>
      <c r="BS16" s="7" t="s">
        <v>3</v>
      </c>
    </row>
    <row r="17" spans="2:71" ht="18.4" customHeight="1">
      <c r="B17" s="10"/>
      <c r="E17" s="15" t="s">
        <v>31</v>
      </c>
      <c r="AK17" s="17" t="s">
        <v>27</v>
      </c>
      <c r="AN17" s="15" t="s">
        <v>1</v>
      </c>
      <c r="AR17" s="10"/>
      <c r="BE17" s="180"/>
      <c r="BS17" s="7" t="s">
        <v>32</v>
      </c>
    </row>
    <row r="18" spans="2:71" ht="6.95" customHeight="1">
      <c r="B18" s="10"/>
      <c r="AR18" s="10"/>
      <c r="BE18" s="180"/>
      <c r="BS18" s="7" t="s">
        <v>6</v>
      </c>
    </row>
    <row r="19" spans="2:71" ht="12" customHeight="1">
      <c r="B19" s="10"/>
      <c r="D19" s="17" t="s">
        <v>33</v>
      </c>
      <c r="AK19" s="17" t="s">
        <v>25</v>
      </c>
      <c r="AN19" s="15" t="s">
        <v>1</v>
      </c>
      <c r="AR19" s="10"/>
      <c r="BE19" s="180"/>
      <c r="BS19" s="7" t="s">
        <v>6</v>
      </c>
    </row>
    <row r="20" spans="2:71" ht="18.4" customHeight="1">
      <c r="B20" s="10"/>
      <c r="E20" s="15" t="s">
        <v>34</v>
      </c>
      <c r="AK20" s="17" t="s">
        <v>27</v>
      </c>
      <c r="AN20" s="15" t="s">
        <v>1</v>
      </c>
      <c r="AR20" s="10"/>
      <c r="BE20" s="180"/>
      <c r="BS20" s="7" t="s">
        <v>32</v>
      </c>
    </row>
    <row r="21" spans="2:57" ht="6.95" customHeight="1">
      <c r="B21" s="10"/>
      <c r="AR21" s="10"/>
      <c r="BE21" s="180"/>
    </row>
    <row r="22" spans="2:57" ht="12" customHeight="1">
      <c r="B22" s="10"/>
      <c r="D22" s="17" t="s">
        <v>35</v>
      </c>
      <c r="AR22" s="10"/>
      <c r="BE22" s="180"/>
    </row>
    <row r="23" spans="2:57" ht="16.5" customHeight="1">
      <c r="B23" s="10"/>
      <c r="E23" s="187" t="s">
        <v>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R23" s="10"/>
      <c r="BE23" s="180"/>
    </row>
    <row r="24" spans="2:57" ht="6.95" customHeight="1">
      <c r="B24" s="10"/>
      <c r="AR24" s="10"/>
      <c r="BE24" s="180"/>
    </row>
    <row r="25" spans="2:57" ht="6.95" customHeight="1">
      <c r="B25" s="1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R25" s="10"/>
      <c r="BE25" s="180"/>
    </row>
    <row r="26" spans="2:57" s="20" customFormat="1" ht="25.9" customHeight="1">
      <c r="B26" s="21"/>
      <c r="D26" s="22" t="s">
        <v>36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88">
        <f>ROUND(AG94,2)</f>
        <v>0</v>
      </c>
      <c r="AL26" s="189"/>
      <c r="AM26" s="189"/>
      <c r="AN26" s="189"/>
      <c r="AO26" s="189"/>
      <c r="AR26" s="21"/>
      <c r="BE26" s="180"/>
    </row>
    <row r="27" spans="2:57" s="20" customFormat="1" ht="6.95" customHeight="1">
      <c r="B27" s="21"/>
      <c r="AR27" s="21"/>
      <c r="BE27" s="180"/>
    </row>
    <row r="28" spans="2:57" s="20" customFormat="1" ht="12.75">
      <c r="B28" s="21"/>
      <c r="L28" s="190" t="s">
        <v>37</v>
      </c>
      <c r="M28" s="190"/>
      <c r="N28" s="190"/>
      <c r="O28" s="190"/>
      <c r="P28" s="190"/>
      <c r="W28" s="190" t="s">
        <v>38</v>
      </c>
      <c r="X28" s="190"/>
      <c r="Y28" s="190"/>
      <c r="Z28" s="190"/>
      <c r="AA28" s="190"/>
      <c r="AB28" s="190"/>
      <c r="AC28" s="190"/>
      <c r="AD28" s="190"/>
      <c r="AE28" s="190"/>
      <c r="AK28" s="190" t="s">
        <v>39</v>
      </c>
      <c r="AL28" s="190"/>
      <c r="AM28" s="190"/>
      <c r="AN28" s="190"/>
      <c r="AO28" s="190"/>
      <c r="AR28" s="21"/>
      <c r="BE28" s="180"/>
    </row>
    <row r="29" spans="2:57" s="25" customFormat="1" ht="14.45" customHeight="1">
      <c r="B29" s="26"/>
      <c r="D29" s="17" t="s">
        <v>40</v>
      </c>
      <c r="F29" s="17" t="s">
        <v>41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26"/>
      <c r="BE29" s="181"/>
    </row>
    <row r="30" spans="2:57" s="25" customFormat="1" ht="14.45" customHeight="1">
      <c r="B30" s="26"/>
      <c r="F30" s="17" t="s">
        <v>42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26"/>
      <c r="BE30" s="181"/>
    </row>
    <row r="31" spans="2:57" s="25" customFormat="1" ht="14.45" customHeight="1" hidden="1">
      <c r="B31" s="26"/>
      <c r="F31" s="17" t="s">
        <v>43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26"/>
      <c r="BE31" s="181"/>
    </row>
    <row r="32" spans="2:57" s="25" customFormat="1" ht="14.45" customHeight="1" hidden="1">
      <c r="B32" s="26"/>
      <c r="F32" s="17" t="s">
        <v>44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26"/>
      <c r="BE32" s="181"/>
    </row>
    <row r="33" spans="2:57" s="25" customFormat="1" ht="14.45" customHeight="1" hidden="1">
      <c r="B33" s="26"/>
      <c r="F33" s="17" t="s">
        <v>45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26"/>
      <c r="BE33" s="181"/>
    </row>
    <row r="34" spans="2:57" s="20" customFormat="1" ht="6.95" customHeight="1">
      <c r="B34" s="21"/>
      <c r="AR34" s="21"/>
      <c r="BE34" s="180"/>
    </row>
    <row r="35" spans="2:44" s="20" customFormat="1" ht="25.9" customHeight="1">
      <c r="B35" s="21"/>
      <c r="C35" s="27"/>
      <c r="D35" s="28" t="s">
        <v>46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0" t="s">
        <v>47</v>
      </c>
      <c r="U35" s="29"/>
      <c r="V35" s="29"/>
      <c r="W35" s="29"/>
      <c r="X35" s="211" t="s">
        <v>48</v>
      </c>
      <c r="Y35" s="212"/>
      <c r="Z35" s="212"/>
      <c r="AA35" s="212"/>
      <c r="AB35" s="212"/>
      <c r="AC35" s="29"/>
      <c r="AD35" s="29"/>
      <c r="AE35" s="29"/>
      <c r="AF35" s="29"/>
      <c r="AG35" s="29"/>
      <c r="AH35" s="29"/>
      <c r="AI35" s="29"/>
      <c r="AJ35" s="29"/>
      <c r="AK35" s="213">
        <f>SUM(AK26:AK33)</f>
        <v>0</v>
      </c>
      <c r="AL35" s="212"/>
      <c r="AM35" s="212"/>
      <c r="AN35" s="212"/>
      <c r="AO35" s="214"/>
      <c r="AP35" s="27"/>
      <c r="AQ35" s="27"/>
      <c r="AR35" s="21"/>
    </row>
    <row r="36" spans="2:44" s="20" customFormat="1" ht="6.95" customHeight="1">
      <c r="B36" s="21"/>
      <c r="AR36" s="21"/>
    </row>
    <row r="37" spans="2:44" s="20" customFormat="1" ht="14.45" customHeight="1">
      <c r="B37" s="21"/>
      <c r="AR37" s="21"/>
    </row>
    <row r="38" spans="2:44" ht="14.45" customHeight="1">
      <c r="B38" s="10"/>
      <c r="AR38" s="10"/>
    </row>
    <row r="39" spans="2:44" ht="14.45" customHeight="1">
      <c r="B39" s="10"/>
      <c r="AR39" s="10"/>
    </row>
    <row r="40" spans="2:44" ht="14.45" customHeight="1">
      <c r="B40" s="10"/>
      <c r="AR40" s="10"/>
    </row>
    <row r="41" spans="2:44" ht="14.45" customHeight="1">
      <c r="B41" s="10"/>
      <c r="AR41" s="10"/>
    </row>
    <row r="42" spans="2:44" ht="14.45" customHeight="1">
      <c r="B42" s="10"/>
      <c r="AR42" s="10"/>
    </row>
    <row r="43" spans="2:44" ht="14.45" customHeight="1">
      <c r="B43" s="10"/>
      <c r="AR43" s="10"/>
    </row>
    <row r="44" spans="2:44" ht="14.45" customHeight="1">
      <c r="B44" s="10"/>
      <c r="AR44" s="10"/>
    </row>
    <row r="45" spans="2:44" ht="14.45" customHeight="1">
      <c r="B45" s="10"/>
      <c r="AR45" s="10"/>
    </row>
    <row r="46" spans="2:44" ht="14.45" customHeight="1">
      <c r="B46" s="10"/>
      <c r="AR46" s="10"/>
    </row>
    <row r="47" spans="2:44" ht="14.45" customHeight="1">
      <c r="B47" s="10"/>
      <c r="AR47" s="10"/>
    </row>
    <row r="48" spans="2:44" ht="14.45" customHeight="1">
      <c r="B48" s="10"/>
      <c r="AR48" s="10"/>
    </row>
    <row r="49" spans="2:44" s="20" customFormat="1" ht="14.45" customHeight="1">
      <c r="B49" s="21"/>
      <c r="D49" s="31" t="s">
        <v>49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50</v>
      </c>
      <c r="AI49" s="32"/>
      <c r="AJ49" s="32"/>
      <c r="AK49" s="32"/>
      <c r="AL49" s="32"/>
      <c r="AM49" s="32"/>
      <c r="AN49" s="32"/>
      <c r="AO49" s="32"/>
      <c r="AR49" s="21"/>
    </row>
    <row r="50" spans="2:44" ht="12">
      <c r="B50" s="10"/>
      <c r="AR50" s="10"/>
    </row>
    <row r="51" spans="2:44" ht="12">
      <c r="B51" s="10"/>
      <c r="AR51" s="10"/>
    </row>
    <row r="52" spans="2:44" ht="12">
      <c r="B52" s="10"/>
      <c r="AR52" s="10"/>
    </row>
    <row r="53" spans="2:44" ht="12">
      <c r="B53" s="10"/>
      <c r="AR53" s="10"/>
    </row>
    <row r="54" spans="2:44" ht="12">
      <c r="B54" s="10"/>
      <c r="AR54" s="10"/>
    </row>
    <row r="55" spans="2:44" ht="12">
      <c r="B55" s="10"/>
      <c r="AR55" s="10"/>
    </row>
    <row r="56" spans="2:44" ht="12">
      <c r="B56" s="10"/>
      <c r="AR56" s="10"/>
    </row>
    <row r="57" spans="2:44" ht="12">
      <c r="B57" s="10"/>
      <c r="AR57" s="10"/>
    </row>
    <row r="58" spans="2:44" ht="12">
      <c r="B58" s="10"/>
      <c r="AR58" s="10"/>
    </row>
    <row r="59" spans="2:44" ht="12">
      <c r="B59" s="10"/>
      <c r="AR59" s="10"/>
    </row>
    <row r="60" spans="2:44" s="20" customFormat="1" ht="12.75">
      <c r="B60" s="21"/>
      <c r="D60" s="33" t="s">
        <v>51</v>
      </c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3" t="s">
        <v>52</v>
      </c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33" t="s">
        <v>51</v>
      </c>
      <c r="AI60" s="23"/>
      <c r="AJ60" s="23"/>
      <c r="AK60" s="23"/>
      <c r="AL60" s="23"/>
      <c r="AM60" s="33" t="s">
        <v>52</v>
      </c>
      <c r="AN60" s="23"/>
      <c r="AO60" s="23"/>
      <c r="AR60" s="21"/>
    </row>
    <row r="61" spans="2:44" ht="12">
      <c r="B61" s="10"/>
      <c r="AR61" s="10"/>
    </row>
    <row r="62" spans="2:44" ht="12">
      <c r="B62" s="10"/>
      <c r="AR62" s="10"/>
    </row>
    <row r="63" spans="2:44" ht="12">
      <c r="B63" s="10"/>
      <c r="AR63" s="10"/>
    </row>
    <row r="64" spans="2:44" s="20" customFormat="1" ht="12.75">
      <c r="B64" s="21"/>
      <c r="D64" s="31" t="s">
        <v>53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1" t="s">
        <v>54</v>
      </c>
      <c r="AI64" s="32"/>
      <c r="AJ64" s="32"/>
      <c r="AK64" s="32"/>
      <c r="AL64" s="32"/>
      <c r="AM64" s="32"/>
      <c r="AN64" s="32"/>
      <c r="AO64" s="32"/>
      <c r="AR64" s="21"/>
    </row>
    <row r="65" spans="2:44" ht="12">
      <c r="B65" s="10"/>
      <c r="AR65" s="10"/>
    </row>
    <row r="66" spans="2:44" ht="12">
      <c r="B66" s="10"/>
      <c r="AR66" s="10"/>
    </row>
    <row r="67" spans="2:44" ht="12">
      <c r="B67" s="10"/>
      <c r="AR67" s="10"/>
    </row>
    <row r="68" spans="2:44" ht="12">
      <c r="B68" s="10"/>
      <c r="AR68" s="10"/>
    </row>
    <row r="69" spans="2:44" ht="12">
      <c r="B69" s="10"/>
      <c r="AR69" s="10"/>
    </row>
    <row r="70" spans="2:44" ht="12">
      <c r="B70" s="10"/>
      <c r="AR70" s="10"/>
    </row>
    <row r="71" spans="2:44" ht="12">
      <c r="B71" s="10"/>
      <c r="AR71" s="10"/>
    </row>
    <row r="72" spans="2:44" ht="12">
      <c r="B72" s="10"/>
      <c r="AR72" s="10"/>
    </row>
    <row r="73" spans="2:44" ht="12">
      <c r="B73" s="10"/>
      <c r="AR73" s="10"/>
    </row>
    <row r="74" spans="2:44" ht="12">
      <c r="B74" s="10"/>
      <c r="AR74" s="10"/>
    </row>
    <row r="75" spans="2:44" s="20" customFormat="1" ht="12.75">
      <c r="B75" s="21"/>
      <c r="D75" s="33" t="s">
        <v>51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3" t="s">
        <v>52</v>
      </c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33" t="s">
        <v>51</v>
      </c>
      <c r="AI75" s="23"/>
      <c r="AJ75" s="23"/>
      <c r="AK75" s="23"/>
      <c r="AL75" s="23"/>
      <c r="AM75" s="33" t="s">
        <v>52</v>
      </c>
      <c r="AN75" s="23"/>
      <c r="AO75" s="23"/>
      <c r="AR75" s="21"/>
    </row>
    <row r="76" spans="2:44" s="20" customFormat="1" ht="12">
      <c r="B76" s="21"/>
      <c r="AR76" s="21"/>
    </row>
    <row r="77" spans="2:44" s="20" customFormat="1" ht="6.9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21"/>
    </row>
    <row r="81" spans="2:44" s="20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21"/>
    </row>
    <row r="82" spans="2:44" s="20" customFormat="1" ht="24.95" customHeight="1">
      <c r="B82" s="21"/>
      <c r="C82" s="11" t="s">
        <v>55</v>
      </c>
      <c r="AR82" s="21"/>
    </row>
    <row r="83" spans="2:44" s="20" customFormat="1" ht="6.95" customHeight="1">
      <c r="B83" s="21"/>
      <c r="AR83" s="21"/>
    </row>
    <row r="84" spans="2:44" s="38" customFormat="1" ht="12" customHeight="1">
      <c r="B84" s="39"/>
      <c r="C84" s="17" t="s">
        <v>13</v>
      </c>
      <c r="L84" s="38" t="str">
        <f>K5</f>
        <v>ZZ</v>
      </c>
      <c r="AR84" s="39"/>
    </row>
    <row r="85" spans="2:44" s="40" customFormat="1" ht="36.95" customHeight="1">
      <c r="B85" s="41"/>
      <c r="C85" s="42" t="s">
        <v>16</v>
      </c>
      <c r="L85" s="202" t="str">
        <f>K6</f>
        <v>Zázemí pro dobrovolné hasiče - p.č. 381/1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3"/>
      <c r="AH85" s="203"/>
      <c r="AI85" s="203"/>
      <c r="AJ85" s="203"/>
      <c r="AR85" s="41"/>
    </row>
    <row r="86" spans="2:44" s="20" customFormat="1" ht="6.95" customHeight="1">
      <c r="B86" s="21"/>
      <c r="AR86" s="21"/>
    </row>
    <row r="87" spans="2:44" s="20" customFormat="1" ht="12" customHeight="1">
      <c r="B87" s="21"/>
      <c r="C87" s="17" t="s">
        <v>20</v>
      </c>
      <c r="L87" s="43" t="str">
        <f>IF(K8="","",K8)</f>
        <v>Karviná - Ráj</v>
      </c>
      <c r="AI87" s="17" t="s">
        <v>22</v>
      </c>
      <c r="AM87" s="204" t="str">
        <f>IF(AN8="","",AN8)</f>
        <v>8. 12. 2023</v>
      </c>
      <c r="AN87" s="204"/>
      <c r="AR87" s="21"/>
    </row>
    <row r="88" spans="2:44" s="20" customFormat="1" ht="6.95" customHeight="1">
      <c r="B88" s="21"/>
      <c r="AR88" s="21"/>
    </row>
    <row r="89" spans="2:56" s="20" customFormat="1" ht="15.2" customHeight="1">
      <c r="B89" s="21"/>
      <c r="C89" s="17" t="s">
        <v>24</v>
      </c>
      <c r="L89" s="38" t="str">
        <f>IF(E11="","",E11)</f>
        <v>Statutární město Karviná</v>
      </c>
      <c r="AI89" s="17" t="s">
        <v>30</v>
      </c>
      <c r="AM89" s="205" t="str">
        <f>IF(E17="","",E17)</f>
        <v>ing. Kateřina Swiatková</v>
      </c>
      <c r="AN89" s="206"/>
      <c r="AO89" s="206"/>
      <c r="AP89" s="206"/>
      <c r="AR89" s="21"/>
      <c r="AS89" s="207" t="s">
        <v>56</v>
      </c>
      <c r="AT89" s="208"/>
      <c r="AU89" s="45"/>
      <c r="AV89" s="45"/>
      <c r="AW89" s="45"/>
      <c r="AX89" s="45"/>
      <c r="AY89" s="45"/>
      <c r="AZ89" s="45"/>
      <c r="BA89" s="45"/>
      <c r="BB89" s="45"/>
      <c r="BC89" s="45"/>
      <c r="BD89" s="46"/>
    </row>
    <row r="90" spans="2:56" s="20" customFormat="1" ht="15.2" customHeight="1">
      <c r="B90" s="21"/>
      <c r="C90" s="17" t="s">
        <v>28</v>
      </c>
      <c r="L90" s="38" t="str">
        <f>IF(E14="Vyplň údaj","",E14)</f>
        <v/>
      </c>
      <c r="AI90" s="17" t="s">
        <v>33</v>
      </c>
      <c r="AM90" s="205" t="str">
        <f>IF(E20="","",E20)</f>
        <v>ing. Jiří Krejča</v>
      </c>
      <c r="AN90" s="206"/>
      <c r="AO90" s="206"/>
      <c r="AP90" s="206"/>
      <c r="AR90" s="21"/>
      <c r="AS90" s="209"/>
      <c r="AT90" s="210"/>
      <c r="BD90" s="48"/>
    </row>
    <row r="91" spans="2:56" s="20" customFormat="1" ht="10.9" customHeight="1">
      <c r="B91" s="21"/>
      <c r="AR91" s="21"/>
      <c r="AS91" s="209"/>
      <c r="AT91" s="210"/>
      <c r="BD91" s="48"/>
    </row>
    <row r="92" spans="2:56" s="20" customFormat="1" ht="29.25" customHeight="1">
      <c r="B92" s="21"/>
      <c r="C92" s="197" t="s">
        <v>57</v>
      </c>
      <c r="D92" s="198"/>
      <c r="E92" s="198"/>
      <c r="F92" s="198"/>
      <c r="G92" s="198"/>
      <c r="H92" s="49"/>
      <c r="I92" s="199" t="s">
        <v>58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59</v>
      </c>
      <c r="AH92" s="198"/>
      <c r="AI92" s="198"/>
      <c r="AJ92" s="198"/>
      <c r="AK92" s="198"/>
      <c r="AL92" s="198"/>
      <c r="AM92" s="198"/>
      <c r="AN92" s="199" t="s">
        <v>60</v>
      </c>
      <c r="AO92" s="198"/>
      <c r="AP92" s="201"/>
      <c r="AQ92" s="50" t="s">
        <v>61</v>
      </c>
      <c r="AR92" s="21"/>
      <c r="AS92" s="51" t="s">
        <v>62</v>
      </c>
      <c r="AT92" s="52" t="s">
        <v>63</v>
      </c>
      <c r="AU92" s="52" t="s">
        <v>64</v>
      </c>
      <c r="AV92" s="52" t="s">
        <v>65</v>
      </c>
      <c r="AW92" s="52" t="s">
        <v>66</v>
      </c>
      <c r="AX92" s="52" t="s">
        <v>67</v>
      </c>
      <c r="AY92" s="52" t="s">
        <v>68</v>
      </c>
      <c r="AZ92" s="52" t="s">
        <v>69</v>
      </c>
      <c r="BA92" s="52" t="s">
        <v>70</v>
      </c>
      <c r="BB92" s="52" t="s">
        <v>71</v>
      </c>
      <c r="BC92" s="52" t="s">
        <v>72</v>
      </c>
      <c r="BD92" s="53" t="s">
        <v>73</v>
      </c>
    </row>
    <row r="93" spans="2:56" s="20" customFormat="1" ht="10.9" customHeight="1">
      <c r="B93" s="21"/>
      <c r="AR93" s="21"/>
      <c r="AS93" s="54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6"/>
    </row>
    <row r="94" spans="2:90" s="55" customFormat="1" ht="32.45" customHeight="1">
      <c r="B94" s="56"/>
      <c r="C94" s="57" t="s">
        <v>74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94">
        <f>ROUND(AG95,2)</f>
        <v>0</v>
      </c>
      <c r="AH94" s="194"/>
      <c r="AI94" s="194"/>
      <c r="AJ94" s="194"/>
      <c r="AK94" s="194"/>
      <c r="AL94" s="194"/>
      <c r="AM94" s="194"/>
      <c r="AN94" s="195">
        <f>SUM(AG94,AT94)</f>
        <v>0</v>
      </c>
      <c r="AO94" s="195"/>
      <c r="AP94" s="195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0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75</v>
      </c>
      <c r="BT94" s="65" t="s">
        <v>76</v>
      </c>
      <c r="BU94" s="66" t="s">
        <v>77</v>
      </c>
      <c r="BV94" s="65" t="s">
        <v>78</v>
      </c>
      <c r="BW94" s="65" t="s">
        <v>4</v>
      </c>
      <c r="BX94" s="65" t="s">
        <v>79</v>
      </c>
      <c r="CL94" s="65" t="s">
        <v>1</v>
      </c>
    </row>
    <row r="95" spans="1:91" s="76" customFormat="1" ht="16.5" customHeight="1">
      <c r="A95" s="67" t="s">
        <v>80</v>
      </c>
      <c r="B95" s="68"/>
      <c r="C95" s="69"/>
      <c r="D95" s="193" t="s">
        <v>81</v>
      </c>
      <c r="E95" s="193"/>
      <c r="F95" s="193"/>
      <c r="G95" s="193"/>
      <c r="H95" s="193"/>
      <c r="I95" s="70"/>
      <c r="J95" s="193" t="s">
        <v>82</v>
      </c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1">
        <f>'01 - Dešťová a splašková ...'!J30</f>
        <v>0</v>
      </c>
      <c r="AH95" s="192"/>
      <c r="AI95" s="192"/>
      <c r="AJ95" s="192"/>
      <c r="AK95" s="192"/>
      <c r="AL95" s="192"/>
      <c r="AM95" s="192"/>
      <c r="AN95" s="191">
        <f>SUM(AG95,AT95)</f>
        <v>0</v>
      </c>
      <c r="AO95" s="192"/>
      <c r="AP95" s="192"/>
      <c r="AQ95" s="71" t="s">
        <v>83</v>
      </c>
      <c r="AR95" s="68"/>
      <c r="AS95" s="72">
        <v>0</v>
      </c>
      <c r="AT95" s="73">
        <f>ROUND(SUM(AV95:AW95),2)</f>
        <v>0</v>
      </c>
      <c r="AU95" s="74">
        <f>'01 - Dešťová a splašková ...'!P133</f>
        <v>0</v>
      </c>
      <c r="AV95" s="73">
        <f>'01 - Dešťová a splašková ...'!J33</f>
        <v>0</v>
      </c>
      <c r="AW95" s="73">
        <f>'01 - Dešťová a splašková ...'!J34</f>
        <v>0</v>
      </c>
      <c r="AX95" s="73">
        <f>'01 - Dešťová a splašková ...'!J35</f>
        <v>0</v>
      </c>
      <c r="AY95" s="73">
        <f>'01 - Dešťová a splašková ...'!J36</f>
        <v>0</v>
      </c>
      <c r="AZ95" s="73">
        <f>'01 - Dešťová a splašková ...'!F33</f>
        <v>0</v>
      </c>
      <c r="BA95" s="73">
        <f>'01 - Dešťová a splašková ...'!F34</f>
        <v>0</v>
      </c>
      <c r="BB95" s="73">
        <f>'01 - Dešťová a splašková ...'!F35</f>
        <v>0</v>
      </c>
      <c r="BC95" s="73">
        <f>'01 - Dešťová a splašková ...'!F36</f>
        <v>0</v>
      </c>
      <c r="BD95" s="75">
        <f>'01 - Dešťová a splašková ...'!F37</f>
        <v>0</v>
      </c>
      <c r="BT95" s="77" t="s">
        <v>84</v>
      </c>
      <c r="BV95" s="77" t="s">
        <v>78</v>
      </c>
      <c r="BW95" s="77" t="s">
        <v>85</v>
      </c>
      <c r="BX95" s="77" t="s">
        <v>4</v>
      </c>
      <c r="CL95" s="77" t="s">
        <v>1</v>
      </c>
      <c r="CM95" s="77" t="s">
        <v>86</v>
      </c>
    </row>
    <row r="96" spans="2:44" s="20" customFormat="1" ht="30" customHeight="1">
      <c r="B96" s="21"/>
      <c r="AR96" s="21"/>
    </row>
    <row r="97" spans="2:44" s="20" customFormat="1" ht="6.9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21"/>
    </row>
  </sheetData>
  <sheetProtection algorithmName="SHA-512" hashValue="oZkEfwG306uGRP/15MDKGc4A1Mql3eyAv0m2F+Uzs/oo/MN0jfkv3uJPWjfVPHulXuSHSON8Bron9j68ILWFiA==" saltValue="tIw9vEq++/swXKCeEc20Og==" spinCount="100000" sheet="1" objects="1" scenarios="1"/>
  <mergeCells count="42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AN95:AP95"/>
    <mergeCell ref="AG95:AM95"/>
    <mergeCell ref="D95:H95"/>
    <mergeCell ref="J95:AF95"/>
    <mergeCell ref="AG94:AM94"/>
    <mergeCell ref="AN94:AP94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</mergeCells>
  <hyperlinks>
    <hyperlink ref="A95" location="'01 - Dešťová a splašková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50"/>
  <sheetViews>
    <sheetView showGridLines="0" tabSelected="1" workbookViewId="0" topLeftCell="A224">
      <selection activeCell="I233" sqref="I2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6" t="s">
        <v>5</v>
      </c>
      <c r="M2" s="183"/>
      <c r="N2" s="183"/>
      <c r="O2" s="183"/>
      <c r="P2" s="183"/>
      <c r="Q2" s="183"/>
      <c r="R2" s="183"/>
      <c r="S2" s="183"/>
      <c r="T2" s="183"/>
      <c r="U2" s="183"/>
      <c r="V2" s="183"/>
      <c r="AT2" s="7" t="s">
        <v>85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86</v>
      </c>
    </row>
    <row r="4" spans="2:46" ht="24.95" customHeight="1">
      <c r="B4" s="10"/>
      <c r="D4" s="11" t="s">
        <v>87</v>
      </c>
      <c r="L4" s="10"/>
      <c r="M4" s="78" t="s">
        <v>10</v>
      </c>
      <c r="AT4" s="7" t="s">
        <v>3</v>
      </c>
    </row>
    <row r="5" spans="2:12" ht="6.95" customHeight="1">
      <c r="B5" s="10"/>
      <c r="L5" s="10"/>
    </row>
    <row r="6" spans="2:12" ht="12" customHeight="1">
      <c r="B6" s="10"/>
      <c r="D6" s="17" t="s">
        <v>16</v>
      </c>
      <c r="L6" s="10"/>
    </row>
    <row r="7" spans="2:12" ht="16.5" customHeight="1">
      <c r="B7" s="10"/>
      <c r="E7" s="216" t="str">
        <f>'Rekapitulace stavby'!K6</f>
        <v>Zázemí pro dobrovolné hasiče - p.č. 381/1</v>
      </c>
      <c r="F7" s="217"/>
      <c r="G7" s="217"/>
      <c r="H7" s="217"/>
      <c r="L7" s="10"/>
    </row>
    <row r="8" spans="2:12" s="20" customFormat="1" ht="12" customHeight="1">
      <c r="B8" s="21"/>
      <c r="D8" s="17" t="s">
        <v>88</v>
      </c>
      <c r="L8" s="21"/>
    </row>
    <row r="9" spans="2:12" s="20" customFormat="1" ht="16.5" customHeight="1">
      <c r="B9" s="21"/>
      <c r="E9" s="202" t="s">
        <v>89</v>
      </c>
      <c r="F9" s="215"/>
      <c r="G9" s="215"/>
      <c r="H9" s="215"/>
      <c r="L9" s="21"/>
    </row>
    <row r="10" spans="2:12" s="20" customFormat="1" ht="12">
      <c r="B10" s="21"/>
      <c r="L10" s="21"/>
    </row>
    <row r="11" spans="2:12" s="20" customFormat="1" ht="12" customHeight="1">
      <c r="B11" s="21"/>
      <c r="D11" s="17" t="s">
        <v>18</v>
      </c>
      <c r="F11" s="15" t="s">
        <v>1</v>
      </c>
      <c r="I11" s="17" t="s">
        <v>19</v>
      </c>
      <c r="J11" s="15" t="s">
        <v>1</v>
      </c>
      <c r="L11" s="21"/>
    </row>
    <row r="12" spans="2:12" s="20" customFormat="1" ht="12" customHeight="1">
      <c r="B12" s="21"/>
      <c r="D12" s="17" t="s">
        <v>20</v>
      </c>
      <c r="F12" s="15" t="s">
        <v>21</v>
      </c>
      <c r="I12" s="17" t="s">
        <v>22</v>
      </c>
      <c r="J12" s="44" t="str">
        <f>'Rekapitulace stavby'!AN8</f>
        <v>8. 12. 2023</v>
      </c>
      <c r="L12" s="21"/>
    </row>
    <row r="13" spans="2:12" s="20" customFormat="1" ht="10.9" customHeight="1">
      <c r="B13" s="21"/>
      <c r="L13" s="21"/>
    </row>
    <row r="14" spans="2:12" s="20" customFormat="1" ht="12" customHeight="1">
      <c r="B14" s="21"/>
      <c r="D14" s="17" t="s">
        <v>24</v>
      </c>
      <c r="I14" s="17" t="s">
        <v>25</v>
      </c>
      <c r="J14" s="15" t="s">
        <v>1</v>
      </c>
      <c r="L14" s="21"/>
    </row>
    <row r="15" spans="2:12" s="20" customFormat="1" ht="18" customHeight="1">
      <c r="B15" s="21"/>
      <c r="E15" s="15" t="s">
        <v>26</v>
      </c>
      <c r="I15" s="17" t="s">
        <v>27</v>
      </c>
      <c r="J15" s="15" t="s">
        <v>1</v>
      </c>
      <c r="L15" s="21"/>
    </row>
    <row r="16" spans="2:12" s="20" customFormat="1" ht="6.95" customHeight="1">
      <c r="B16" s="21"/>
      <c r="L16" s="21"/>
    </row>
    <row r="17" spans="2:12" s="20" customFormat="1" ht="12" customHeight="1">
      <c r="B17" s="21"/>
      <c r="D17" s="17" t="s">
        <v>28</v>
      </c>
      <c r="I17" s="17" t="s">
        <v>25</v>
      </c>
      <c r="J17" s="1" t="str">
        <f>'Rekapitulace stavby'!AN13</f>
        <v>Vyplň údaj</v>
      </c>
      <c r="L17" s="21"/>
    </row>
    <row r="18" spans="2:12" s="20" customFormat="1" ht="18" customHeight="1">
      <c r="B18" s="21"/>
      <c r="E18" s="218" t="str">
        <f>'Rekapitulace stavby'!E14</f>
        <v>Vyplň údaj</v>
      </c>
      <c r="F18" s="219"/>
      <c r="G18" s="219"/>
      <c r="H18" s="219"/>
      <c r="I18" s="17" t="s">
        <v>27</v>
      </c>
      <c r="J18" s="1" t="str">
        <f>'Rekapitulace stavby'!AN14</f>
        <v>Vyplň údaj</v>
      </c>
      <c r="L18" s="21"/>
    </row>
    <row r="19" spans="2:12" s="20" customFormat="1" ht="6.95" customHeight="1">
      <c r="B19" s="21"/>
      <c r="L19" s="21"/>
    </row>
    <row r="20" spans="2:12" s="20" customFormat="1" ht="12" customHeight="1">
      <c r="B20" s="21"/>
      <c r="D20" s="17" t="s">
        <v>30</v>
      </c>
      <c r="I20" s="17" t="s">
        <v>25</v>
      </c>
      <c r="J20" s="15" t="s">
        <v>1</v>
      </c>
      <c r="L20" s="21"/>
    </row>
    <row r="21" spans="2:12" s="20" customFormat="1" ht="18" customHeight="1">
      <c r="B21" s="21"/>
      <c r="E21" s="15" t="s">
        <v>31</v>
      </c>
      <c r="I21" s="17" t="s">
        <v>27</v>
      </c>
      <c r="J21" s="15" t="s">
        <v>1</v>
      </c>
      <c r="L21" s="21"/>
    </row>
    <row r="22" spans="2:12" s="20" customFormat="1" ht="6.95" customHeight="1">
      <c r="B22" s="21"/>
      <c r="L22" s="21"/>
    </row>
    <row r="23" spans="2:12" s="20" customFormat="1" ht="12" customHeight="1">
      <c r="B23" s="21"/>
      <c r="D23" s="17" t="s">
        <v>33</v>
      </c>
      <c r="I23" s="17" t="s">
        <v>25</v>
      </c>
      <c r="J23" s="15" t="s">
        <v>1</v>
      </c>
      <c r="L23" s="21"/>
    </row>
    <row r="24" spans="2:12" s="20" customFormat="1" ht="18" customHeight="1">
      <c r="B24" s="21"/>
      <c r="E24" s="15" t="s">
        <v>34</v>
      </c>
      <c r="I24" s="17" t="s">
        <v>27</v>
      </c>
      <c r="J24" s="15" t="s">
        <v>1</v>
      </c>
      <c r="L24" s="21"/>
    </row>
    <row r="25" spans="2:12" s="20" customFormat="1" ht="6.95" customHeight="1">
      <c r="B25" s="21"/>
      <c r="L25" s="21"/>
    </row>
    <row r="26" spans="2:12" s="20" customFormat="1" ht="12" customHeight="1">
      <c r="B26" s="21"/>
      <c r="D26" s="17" t="s">
        <v>35</v>
      </c>
      <c r="L26" s="21"/>
    </row>
    <row r="27" spans="2:12" s="79" customFormat="1" ht="16.5" customHeight="1">
      <c r="B27" s="80"/>
      <c r="E27" s="187" t="s">
        <v>1</v>
      </c>
      <c r="F27" s="187"/>
      <c r="G27" s="187"/>
      <c r="H27" s="187"/>
      <c r="L27" s="80"/>
    </row>
    <row r="28" spans="2:12" s="20" customFormat="1" ht="6.95" customHeight="1">
      <c r="B28" s="21"/>
      <c r="L28" s="21"/>
    </row>
    <row r="29" spans="2:12" s="20" customFormat="1" ht="6.95" customHeight="1">
      <c r="B29" s="21"/>
      <c r="D29" s="45"/>
      <c r="E29" s="45"/>
      <c r="F29" s="45"/>
      <c r="G29" s="45"/>
      <c r="H29" s="45"/>
      <c r="I29" s="45"/>
      <c r="J29" s="45"/>
      <c r="K29" s="45"/>
      <c r="L29" s="21"/>
    </row>
    <row r="30" spans="2:12" s="20" customFormat="1" ht="25.35" customHeight="1">
      <c r="B30" s="21"/>
      <c r="D30" s="81" t="s">
        <v>36</v>
      </c>
      <c r="J30" s="59">
        <f>ROUND(J133,2)</f>
        <v>0</v>
      </c>
      <c r="L30" s="21"/>
    </row>
    <row r="31" spans="2:12" s="20" customFormat="1" ht="6.95" customHeight="1">
      <c r="B31" s="21"/>
      <c r="D31" s="45"/>
      <c r="E31" s="45"/>
      <c r="F31" s="45"/>
      <c r="G31" s="45"/>
      <c r="H31" s="45"/>
      <c r="I31" s="45"/>
      <c r="J31" s="45"/>
      <c r="K31" s="45"/>
      <c r="L31" s="21"/>
    </row>
    <row r="32" spans="2:12" s="20" customFormat="1" ht="14.45" customHeight="1">
      <c r="B32" s="21"/>
      <c r="F32" s="24" t="s">
        <v>38</v>
      </c>
      <c r="I32" s="24" t="s">
        <v>37</v>
      </c>
      <c r="J32" s="24" t="s">
        <v>39</v>
      </c>
      <c r="L32" s="21"/>
    </row>
    <row r="33" spans="2:12" s="20" customFormat="1" ht="14.45" customHeight="1">
      <c r="B33" s="21"/>
      <c r="D33" s="47" t="s">
        <v>40</v>
      </c>
      <c r="E33" s="17" t="s">
        <v>41</v>
      </c>
      <c r="F33" s="82">
        <f>ROUND((SUM(BE133:BE249)),2)</f>
        <v>0</v>
      </c>
      <c r="I33" s="83">
        <v>0.21</v>
      </c>
      <c r="J33" s="82">
        <f>ROUND(((SUM(BE133:BE249))*I33),2)</f>
        <v>0</v>
      </c>
      <c r="L33" s="21"/>
    </row>
    <row r="34" spans="2:12" s="20" customFormat="1" ht="14.45" customHeight="1">
      <c r="B34" s="21"/>
      <c r="E34" s="17" t="s">
        <v>42</v>
      </c>
      <c r="F34" s="82">
        <f>ROUND((SUM(BF133:BF249)),2)</f>
        <v>0</v>
      </c>
      <c r="I34" s="83">
        <v>0.15</v>
      </c>
      <c r="J34" s="82">
        <f>ROUND(((SUM(BF133:BF249))*I34),2)</f>
        <v>0</v>
      </c>
      <c r="L34" s="21"/>
    </row>
    <row r="35" spans="2:12" s="20" customFormat="1" ht="14.45" customHeight="1" hidden="1">
      <c r="B35" s="21"/>
      <c r="E35" s="17" t="s">
        <v>43</v>
      </c>
      <c r="F35" s="82">
        <f>ROUND((SUM(BG133:BG249)),2)</f>
        <v>0</v>
      </c>
      <c r="I35" s="83">
        <v>0.21</v>
      </c>
      <c r="J35" s="82">
        <f>0</f>
        <v>0</v>
      </c>
      <c r="L35" s="21"/>
    </row>
    <row r="36" spans="2:12" s="20" customFormat="1" ht="14.45" customHeight="1" hidden="1">
      <c r="B36" s="21"/>
      <c r="E36" s="17" t="s">
        <v>44</v>
      </c>
      <c r="F36" s="82">
        <f>ROUND((SUM(BH133:BH249)),2)</f>
        <v>0</v>
      </c>
      <c r="I36" s="83">
        <v>0.15</v>
      </c>
      <c r="J36" s="82">
        <f>0</f>
        <v>0</v>
      </c>
      <c r="L36" s="21"/>
    </row>
    <row r="37" spans="2:12" s="20" customFormat="1" ht="14.45" customHeight="1" hidden="1">
      <c r="B37" s="21"/>
      <c r="E37" s="17" t="s">
        <v>45</v>
      </c>
      <c r="F37" s="82">
        <f>ROUND((SUM(BI133:BI249)),2)</f>
        <v>0</v>
      </c>
      <c r="I37" s="83">
        <v>0</v>
      </c>
      <c r="J37" s="82">
        <f>0</f>
        <v>0</v>
      </c>
      <c r="L37" s="21"/>
    </row>
    <row r="38" spans="2:12" s="20" customFormat="1" ht="6.95" customHeight="1">
      <c r="B38" s="21"/>
      <c r="L38" s="21"/>
    </row>
    <row r="39" spans="2:12" s="20" customFormat="1" ht="25.35" customHeight="1">
      <c r="B39" s="21"/>
      <c r="C39" s="84"/>
      <c r="D39" s="85" t="s">
        <v>46</v>
      </c>
      <c r="E39" s="49"/>
      <c r="F39" s="49"/>
      <c r="G39" s="86" t="s">
        <v>47</v>
      </c>
      <c r="H39" s="87" t="s">
        <v>48</v>
      </c>
      <c r="I39" s="49"/>
      <c r="J39" s="88">
        <f>SUM(J30:J37)</f>
        <v>0</v>
      </c>
      <c r="K39" s="89"/>
      <c r="L39" s="21"/>
    </row>
    <row r="40" spans="2:12" s="20" customFormat="1" ht="14.45" customHeight="1">
      <c r="B40" s="21"/>
      <c r="L40" s="21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20" customFormat="1" ht="14.45" customHeight="1">
      <c r="B50" s="21"/>
      <c r="D50" s="31" t="s">
        <v>49</v>
      </c>
      <c r="E50" s="32"/>
      <c r="F50" s="32"/>
      <c r="G50" s="31" t="s">
        <v>50</v>
      </c>
      <c r="H50" s="32"/>
      <c r="I50" s="32"/>
      <c r="J50" s="32"/>
      <c r="K50" s="32"/>
      <c r="L50" s="21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2:12" s="20" customFormat="1" ht="12.75">
      <c r="B61" s="21"/>
      <c r="D61" s="33" t="s">
        <v>51</v>
      </c>
      <c r="E61" s="23"/>
      <c r="F61" s="90" t="s">
        <v>52</v>
      </c>
      <c r="G61" s="33" t="s">
        <v>51</v>
      </c>
      <c r="H61" s="23"/>
      <c r="I61" s="23"/>
      <c r="J61" s="91" t="s">
        <v>52</v>
      </c>
      <c r="K61" s="23"/>
      <c r="L61" s="21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2:12" s="20" customFormat="1" ht="12.75">
      <c r="B65" s="21"/>
      <c r="D65" s="31" t="s">
        <v>53</v>
      </c>
      <c r="E65" s="32"/>
      <c r="F65" s="32"/>
      <c r="G65" s="31" t="s">
        <v>54</v>
      </c>
      <c r="H65" s="32"/>
      <c r="I65" s="32"/>
      <c r="J65" s="32"/>
      <c r="K65" s="32"/>
      <c r="L65" s="21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2:12" s="20" customFormat="1" ht="12.75">
      <c r="B76" s="21"/>
      <c r="D76" s="33" t="s">
        <v>51</v>
      </c>
      <c r="E76" s="23"/>
      <c r="F76" s="90" t="s">
        <v>52</v>
      </c>
      <c r="G76" s="33" t="s">
        <v>51</v>
      </c>
      <c r="H76" s="23"/>
      <c r="I76" s="23"/>
      <c r="J76" s="91" t="s">
        <v>52</v>
      </c>
      <c r="K76" s="23"/>
      <c r="L76" s="21"/>
    </row>
    <row r="77" spans="2:12" s="20" customFormat="1" ht="14.4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21"/>
    </row>
    <row r="81" spans="2:12" s="20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21"/>
    </row>
    <row r="82" spans="2:12" s="20" customFormat="1" ht="24.95" customHeight="1">
      <c r="B82" s="21"/>
      <c r="C82" s="11" t="s">
        <v>90</v>
      </c>
      <c r="L82" s="21"/>
    </row>
    <row r="83" spans="2:12" s="20" customFormat="1" ht="6.95" customHeight="1">
      <c r="B83" s="21"/>
      <c r="L83" s="21"/>
    </row>
    <row r="84" spans="2:12" s="20" customFormat="1" ht="12" customHeight="1">
      <c r="B84" s="21"/>
      <c r="C84" s="17" t="s">
        <v>16</v>
      </c>
      <c r="L84" s="21"/>
    </row>
    <row r="85" spans="2:12" s="20" customFormat="1" ht="16.5" customHeight="1">
      <c r="B85" s="21"/>
      <c r="E85" s="216" t="str">
        <f>E7</f>
        <v>Zázemí pro dobrovolné hasiče - p.č. 381/1</v>
      </c>
      <c r="F85" s="217"/>
      <c r="G85" s="217"/>
      <c r="H85" s="217"/>
      <c r="L85" s="21"/>
    </row>
    <row r="86" spans="2:12" s="20" customFormat="1" ht="12" customHeight="1">
      <c r="B86" s="21"/>
      <c r="C86" s="17" t="s">
        <v>88</v>
      </c>
      <c r="L86" s="21"/>
    </row>
    <row r="87" spans="2:12" s="20" customFormat="1" ht="16.5" customHeight="1">
      <c r="B87" s="21"/>
      <c r="E87" s="202" t="str">
        <f>E9</f>
        <v>01 - Dešťová a splašková kanalizace</v>
      </c>
      <c r="F87" s="215"/>
      <c r="G87" s="215"/>
      <c r="H87" s="215"/>
      <c r="L87" s="21"/>
    </row>
    <row r="88" spans="2:12" s="20" customFormat="1" ht="6.95" customHeight="1">
      <c r="B88" s="21"/>
      <c r="L88" s="21"/>
    </row>
    <row r="89" spans="2:12" s="20" customFormat="1" ht="12" customHeight="1">
      <c r="B89" s="21"/>
      <c r="C89" s="17" t="s">
        <v>20</v>
      </c>
      <c r="F89" s="15" t="str">
        <f>F12</f>
        <v>Karviná - Ráj</v>
      </c>
      <c r="I89" s="17" t="s">
        <v>22</v>
      </c>
      <c r="J89" s="44" t="str">
        <f>IF(J12="","",J12)</f>
        <v>8. 12. 2023</v>
      </c>
      <c r="L89" s="21"/>
    </row>
    <row r="90" spans="2:12" s="20" customFormat="1" ht="6.95" customHeight="1">
      <c r="B90" s="21"/>
      <c r="L90" s="21"/>
    </row>
    <row r="91" spans="2:12" s="20" customFormat="1" ht="25.7" customHeight="1">
      <c r="B91" s="21"/>
      <c r="C91" s="17" t="s">
        <v>24</v>
      </c>
      <c r="F91" s="15" t="str">
        <f>E15</f>
        <v>Statutární město Karviná</v>
      </c>
      <c r="I91" s="17" t="s">
        <v>30</v>
      </c>
      <c r="J91" s="18" t="str">
        <f>E21</f>
        <v>ing. Kateřina Swiatková</v>
      </c>
      <c r="L91" s="21"/>
    </row>
    <row r="92" spans="2:12" s="20" customFormat="1" ht="15.2" customHeight="1">
      <c r="B92" s="21"/>
      <c r="C92" s="17" t="s">
        <v>28</v>
      </c>
      <c r="F92" s="15" t="str">
        <f>IF(E18="","",E18)</f>
        <v>Vyplň údaj</v>
      </c>
      <c r="I92" s="17" t="s">
        <v>33</v>
      </c>
      <c r="J92" s="18" t="str">
        <f>E24</f>
        <v>ing. Jiří Krejča</v>
      </c>
      <c r="L92" s="21"/>
    </row>
    <row r="93" spans="2:12" s="20" customFormat="1" ht="10.35" customHeight="1">
      <c r="B93" s="21"/>
      <c r="L93" s="21"/>
    </row>
    <row r="94" spans="2:12" s="20" customFormat="1" ht="29.25" customHeight="1">
      <c r="B94" s="21"/>
      <c r="C94" s="92" t="s">
        <v>91</v>
      </c>
      <c r="D94" s="84"/>
      <c r="E94" s="84"/>
      <c r="F94" s="84"/>
      <c r="G94" s="84"/>
      <c r="H94" s="84"/>
      <c r="I94" s="84"/>
      <c r="J94" s="93" t="s">
        <v>92</v>
      </c>
      <c r="K94" s="84"/>
      <c r="L94" s="21"/>
    </row>
    <row r="95" spans="2:12" s="20" customFormat="1" ht="10.35" customHeight="1">
      <c r="B95" s="21"/>
      <c r="L95" s="21"/>
    </row>
    <row r="96" spans="2:47" s="20" customFormat="1" ht="22.9" customHeight="1">
      <c r="B96" s="21"/>
      <c r="C96" s="94" t="s">
        <v>93</v>
      </c>
      <c r="J96" s="59">
        <f>J133</f>
        <v>0</v>
      </c>
      <c r="L96" s="21"/>
      <c r="AU96" s="7" t="s">
        <v>94</v>
      </c>
    </row>
    <row r="97" spans="2:12" s="96" customFormat="1" ht="24.95" customHeight="1">
      <c r="B97" s="95"/>
      <c r="D97" s="97" t="s">
        <v>95</v>
      </c>
      <c r="E97" s="98"/>
      <c r="F97" s="98"/>
      <c r="G97" s="98"/>
      <c r="H97" s="98"/>
      <c r="I97" s="98"/>
      <c r="J97" s="99">
        <f>J134</f>
        <v>0</v>
      </c>
      <c r="L97" s="95"/>
    </row>
    <row r="98" spans="2:12" s="101" customFormat="1" ht="19.9" customHeight="1">
      <c r="B98" s="100"/>
      <c r="D98" s="102" t="s">
        <v>96</v>
      </c>
      <c r="E98" s="103"/>
      <c r="F98" s="103"/>
      <c r="G98" s="103"/>
      <c r="H98" s="103"/>
      <c r="I98" s="103"/>
      <c r="J98" s="104">
        <f>J135</f>
        <v>0</v>
      </c>
      <c r="L98" s="100"/>
    </row>
    <row r="99" spans="2:12" s="101" customFormat="1" ht="19.9" customHeight="1">
      <c r="B99" s="100"/>
      <c r="D99" s="102" t="s">
        <v>97</v>
      </c>
      <c r="E99" s="103"/>
      <c r="F99" s="103"/>
      <c r="G99" s="103"/>
      <c r="H99" s="103"/>
      <c r="I99" s="103"/>
      <c r="J99" s="104">
        <f>J181</f>
        <v>0</v>
      </c>
      <c r="L99" s="100"/>
    </row>
    <row r="100" spans="2:12" s="101" customFormat="1" ht="19.9" customHeight="1">
      <c r="B100" s="100"/>
      <c r="D100" s="102" t="s">
        <v>98</v>
      </c>
      <c r="E100" s="103"/>
      <c r="F100" s="103"/>
      <c r="G100" s="103"/>
      <c r="H100" s="103"/>
      <c r="I100" s="103"/>
      <c r="J100" s="104">
        <f>J188</f>
        <v>0</v>
      </c>
      <c r="L100" s="100"/>
    </row>
    <row r="101" spans="2:12" s="101" customFormat="1" ht="19.9" customHeight="1">
      <c r="B101" s="100"/>
      <c r="D101" s="102" t="s">
        <v>99</v>
      </c>
      <c r="E101" s="103"/>
      <c r="F101" s="103"/>
      <c r="G101" s="103"/>
      <c r="H101" s="103"/>
      <c r="I101" s="103"/>
      <c r="J101" s="104">
        <f>J193</f>
        <v>0</v>
      </c>
      <c r="L101" s="100"/>
    </row>
    <row r="102" spans="2:12" s="101" customFormat="1" ht="19.9" customHeight="1">
      <c r="B102" s="100"/>
      <c r="D102" s="102" t="s">
        <v>100</v>
      </c>
      <c r="E102" s="103"/>
      <c r="F102" s="103"/>
      <c r="G102" s="103"/>
      <c r="H102" s="103"/>
      <c r="I102" s="103"/>
      <c r="J102" s="104">
        <f>J198</f>
        <v>0</v>
      </c>
      <c r="L102" s="100"/>
    </row>
    <row r="103" spans="2:12" s="101" customFormat="1" ht="19.9" customHeight="1">
      <c r="B103" s="100"/>
      <c r="D103" s="102" t="s">
        <v>101</v>
      </c>
      <c r="E103" s="103"/>
      <c r="F103" s="103"/>
      <c r="G103" s="103"/>
      <c r="H103" s="103"/>
      <c r="I103" s="103"/>
      <c r="J103" s="104">
        <f>J204</f>
        <v>0</v>
      </c>
      <c r="L103" s="100"/>
    </row>
    <row r="104" spans="2:12" s="101" customFormat="1" ht="19.9" customHeight="1">
      <c r="B104" s="100"/>
      <c r="D104" s="102" t="s">
        <v>102</v>
      </c>
      <c r="E104" s="103"/>
      <c r="F104" s="103"/>
      <c r="G104" s="103"/>
      <c r="H104" s="103"/>
      <c r="I104" s="103"/>
      <c r="J104" s="104">
        <f>J212</f>
        <v>0</v>
      </c>
      <c r="L104" s="100"/>
    </row>
    <row r="105" spans="2:12" s="101" customFormat="1" ht="19.9" customHeight="1">
      <c r="B105" s="100"/>
      <c r="D105" s="102" t="s">
        <v>103</v>
      </c>
      <c r="E105" s="103"/>
      <c r="F105" s="103"/>
      <c r="G105" s="103"/>
      <c r="H105" s="103"/>
      <c r="I105" s="103"/>
      <c r="J105" s="104">
        <f>J216</f>
        <v>0</v>
      </c>
      <c r="L105" s="100"/>
    </row>
    <row r="106" spans="2:12" s="96" customFormat="1" ht="24.95" customHeight="1">
      <c r="B106" s="95"/>
      <c r="D106" s="97" t="s">
        <v>104</v>
      </c>
      <c r="E106" s="98"/>
      <c r="F106" s="98"/>
      <c r="G106" s="98"/>
      <c r="H106" s="98"/>
      <c r="I106" s="98"/>
      <c r="J106" s="99">
        <f>J218</f>
        <v>0</v>
      </c>
      <c r="L106" s="95"/>
    </row>
    <row r="107" spans="2:12" s="101" customFormat="1" ht="19.9" customHeight="1">
      <c r="B107" s="100"/>
      <c r="D107" s="102" t="s">
        <v>105</v>
      </c>
      <c r="E107" s="103"/>
      <c r="F107" s="103"/>
      <c r="G107" s="103"/>
      <c r="H107" s="103"/>
      <c r="I107" s="103"/>
      <c r="J107" s="104">
        <f>J219</f>
        <v>0</v>
      </c>
      <c r="L107" s="100"/>
    </row>
    <row r="108" spans="2:12" s="101" customFormat="1" ht="19.9" customHeight="1">
      <c r="B108" s="100"/>
      <c r="D108" s="102" t="s">
        <v>106</v>
      </c>
      <c r="E108" s="103"/>
      <c r="F108" s="103"/>
      <c r="G108" s="103"/>
      <c r="H108" s="103"/>
      <c r="I108" s="103"/>
      <c r="J108" s="104">
        <f>J223</f>
        <v>0</v>
      </c>
      <c r="L108" s="100"/>
    </row>
    <row r="109" spans="2:12" s="101" customFormat="1" ht="19.9" customHeight="1">
      <c r="B109" s="100"/>
      <c r="D109" s="102" t="s">
        <v>107</v>
      </c>
      <c r="E109" s="103"/>
      <c r="F109" s="103"/>
      <c r="G109" s="103"/>
      <c r="H109" s="103"/>
      <c r="I109" s="103"/>
      <c r="J109" s="104">
        <f>J232</f>
        <v>0</v>
      </c>
      <c r="L109" s="100"/>
    </row>
    <row r="110" spans="2:12" s="101" customFormat="1" ht="19.9" customHeight="1">
      <c r="B110" s="100"/>
      <c r="D110" s="102" t="s">
        <v>108</v>
      </c>
      <c r="E110" s="103"/>
      <c r="F110" s="103"/>
      <c r="G110" s="103"/>
      <c r="H110" s="103"/>
      <c r="I110" s="103"/>
      <c r="J110" s="104">
        <f>J238</f>
        <v>0</v>
      </c>
      <c r="L110" s="100"/>
    </row>
    <row r="111" spans="2:12" s="96" customFormat="1" ht="24.95" customHeight="1">
      <c r="B111" s="95"/>
      <c r="D111" s="97" t="s">
        <v>109</v>
      </c>
      <c r="E111" s="98"/>
      <c r="F111" s="98"/>
      <c r="G111" s="98"/>
      <c r="H111" s="98"/>
      <c r="I111" s="98"/>
      <c r="J111" s="99">
        <f>J242</f>
        <v>0</v>
      </c>
      <c r="L111" s="95"/>
    </row>
    <row r="112" spans="2:12" s="101" customFormat="1" ht="19.9" customHeight="1">
      <c r="B112" s="100"/>
      <c r="D112" s="102" t="s">
        <v>110</v>
      </c>
      <c r="E112" s="103"/>
      <c r="F112" s="103"/>
      <c r="G112" s="103"/>
      <c r="H112" s="103"/>
      <c r="I112" s="103"/>
      <c r="J112" s="104">
        <f>J243</f>
        <v>0</v>
      </c>
      <c r="L112" s="100"/>
    </row>
    <row r="113" spans="2:12" s="101" customFormat="1" ht="19.9" customHeight="1">
      <c r="B113" s="100"/>
      <c r="D113" s="102" t="s">
        <v>111</v>
      </c>
      <c r="E113" s="103"/>
      <c r="F113" s="103"/>
      <c r="G113" s="103"/>
      <c r="H113" s="103"/>
      <c r="I113" s="103"/>
      <c r="J113" s="104">
        <f>J248</f>
        <v>0</v>
      </c>
      <c r="L113" s="100"/>
    </row>
    <row r="114" spans="2:12" s="20" customFormat="1" ht="21.75" customHeight="1">
      <c r="B114" s="21"/>
      <c r="L114" s="21"/>
    </row>
    <row r="115" spans="2:12" s="20" customFormat="1" ht="6.95" customHeight="1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21"/>
    </row>
    <row r="119" spans="2:12" s="20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21"/>
    </row>
    <row r="120" spans="2:12" s="20" customFormat="1" ht="24.95" customHeight="1">
      <c r="B120" s="21"/>
      <c r="C120" s="11" t="s">
        <v>112</v>
      </c>
      <c r="L120" s="21"/>
    </row>
    <row r="121" spans="2:12" s="20" customFormat="1" ht="6.95" customHeight="1">
      <c r="B121" s="21"/>
      <c r="L121" s="21"/>
    </row>
    <row r="122" spans="2:12" s="20" customFormat="1" ht="12" customHeight="1">
      <c r="B122" s="21"/>
      <c r="C122" s="17" t="s">
        <v>16</v>
      </c>
      <c r="L122" s="21"/>
    </row>
    <row r="123" spans="2:12" s="20" customFormat="1" ht="16.5" customHeight="1">
      <c r="B123" s="21"/>
      <c r="E123" s="216" t="str">
        <f>E7</f>
        <v>Zázemí pro dobrovolné hasiče - p.č. 381/1</v>
      </c>
      <c r="F123" s="217"/>
      <c r="G123" s="217"/>
      <c r="H123" s="217"/>
      <c r="L123" s="21"/>
    </row>
    <row r="124" spans="2:12" s="20" customFormat="1" ht="12" customHeight="1">
      <c r="B124" s="21"/>
      <c r="C124" s="17" t="s">
        <v>88</v>
      </c>
      <c r="L124" s="21"/>
    </row>
    <row r="125" spans="2:12" s="20" customFormat="1" ht="16.5" customHeight="1">
      <c r="B125" s="21"/>
      <c r="E125" s="202" t="str">
        <f>E9</f>
        <v>01 - Dešťová a splašková kanalizace</v>
      </c>
      <c r="F125" s="215"/>
      <c r="G125" s="215"/>
      <c r="H125" s="215"/>
      <c r="L125" s="21"/>
    </row>
    <row r="126" spans="2:12" s="20" customFormat="1" ht="6.95" customHeight="1">
      <c r="B126" s="21"/>
      <c r="L126" s="21"/>
    </row>
    <row r="127" spans="2:12" s="20" customFormat="1" ht="12" customHeight="1">
      <c r="B127" s="21"/>
      <c r="C127" s="17" t="s">
        <v>20</v>
      </c>
      <c r="F127" s="15" t="str">
        <f>F12</f>
        <v>Karviná - Ráj</v>
      </c>
      <c r="I127" s="17" t="s">
        <v>22</v>
      </c>
      <c r="J127" s="44" t="str">
        <f>IF(J12="","",J12)</f>
        <v>8. 12. 2023</v>
      </c>
      <c r="L127" s="21"/>
    </row>
    <row r="128" spans="2:12" s="20" customFormat="1" ht="6.95" customHeight="1">
      <c r="B128" s="21"/>
      <c r="L128" s="21"/>
    </row>
    <row r="129" spans="2:12" s="20" customFormat="1" ht="25.7" customHeight="1">
      <c r="B129" s="21"/>
      <c r="C129" s="17" t="s">
        <v>24</v>
      </c>
      <c r="F129" s="15" t="str">
        <f>E15</f>
        <v>Statutární město Karviná</v>
      </c>
      <c r="I129" s="17" t="s">
        <v>30</v>
      </c>
      <c r="J129" s="18" t="str">
        <f>E21</f>
        <v>ing. Kateřina Swiatková</v>
      </c>
      <c r="L129" s="21"/>
    </row>
    <row r="130" spans="2:12" s="20" customFormat="1" ht="15.2" customHeight="1">
      <c r="B130" s="21"/>
      <c r="C130" s="17" t="s">
        <v>28</v>
      </c>
      <c r="F130" s="15" t="str">
        <f>IF(E18="","",E18)</f>
        <v>Vyplň údaj</v>
      </c>
      <c r="I130" s="17" t="s">
        <v>33</v>
      </c>
      <c r="J130" s="18" t="str">
        <f>E24</f>
        <v>ing. Jiří Krejča</v>
      </c>
      <c r="L130" s="21"/>
    </row>
    <row r="131" spans="2:12" s="20" customFormat="1" ht="10.35" customHeight="1">
      <c r="B131" s="21"/>
      <c r="L131" s="21"/>
    </row>
    <row r="132" spans="2:20" s="105" customFormat="1" ht="29.25" customHeight="1">
      <c r="B132" s="106"/>
      <c r="C132" s="107" t="s">
        <v>113</v>
      </c>
      <c r="D132" s="108" t="s">
        <v>61</v>
      </c>
      <c r="E132" s="108" t="s">
        <v>57</v>
      </c>
      <c r="F132" s="108" t="s">
        <v>58</v>
      </c>
      <c r="G132" s="108" t="s">
        <v>114</v>
      </c>
      <c r="H132" s="108" t="s">
        <v>115</v>
      </c>
      <c r="I132" s="108" t="s">
        <v>116</v>
      </c>
      <c r="J132" s="109" t="s">
        <v>92</v>
      </c>
      <c r="K132" s="110" t="s">
        <v>117</v>
      </c>
      <c r="L132" s="106"/>
      <c r="M132" s="51" t="s">
        <v>1</v>
      </c>
      <c r="N132" s="52" t="s">
        <v>40</v>
      </c>
      <c r="O132" s="52" t="s">
        <v>118</v>
      </c>
      <c r="P132" s="52" t="s">
        <v>119</v>
      </c>
      <c r="Q132" s="52" t="s">
        <v>120</v>
      </c>
      <c r="R132" s="52" t="s">
        <v>121</v>
      </c>
      <c r="S132" s="52" t="s">
        <v>122</v>
      </c>
      <c r="T132" s="53" t="s">
        <v>123</v>
      </c>
    </row>
    <row r="133" spans="2:63" s="20" customFormat="1" ht="22.9" customHeight="1">
      <c r="B133" s="21"/>
      <c r="C133" s="57" t="s">
        <v>124</v>
      </c>
      <c r="J133" s="111">
        <f>BK133</f>
        <v>0</v>
      </c>
      <c r="L133" s="21"/>
      <c r="M133" s="54"/>
      <c r="N133" s="45"/>
      <c r="O133" s="45"/>
      <c r="P133" s="112">
        <f>P134+P218+P242</f>
        <v>0</v>
      </c>
      <c r="Q133" s="45"/>
      <c r="R133" s="112">
        <f>R134+R218+R242</f>
        <v>17.66298695</v>
      </c>
      <c r="S133" s="45"/>
      <c r="T133" s="113">
        <f>T134+T218+T242</f>
        <v>0</v>
      </c>
      <c r="AT133" s="7" t="s">
        <v>75</v>
      </c>
      <c r="AU133" s="7" t="s">
        <v>94</v>
      </c>
      <c r="BK133" s="114">
        <f>BK134+BK218+BK242</f>
        <v>0</v>
      </c>
    </row>
    <row r="134" spans="2:63" s="115" customFormat="1" ht="25.9" customHeight="1">
      <c r="B134" s="116"/>
      <c r="D134" s="117" t="s">
        <v>75</v>
      </c>
      <c r="E134" s="118" t="s">
        <v>125</v>
      </c>
      <c r="F134" s="118" t="s">
        <v>126</v>
      </c>
      <c r="J134" s="119">
        <f>BK134</f>
        <v>0</v>
      </c>
      <c r="L134" s="116"/>
      <c r="M134" s="120"/>
      <c r="P134" s="121">
        <f>P135+P181+P188+P193+P198+P204+P212+P216</f>
        <v>0</v>
      </c>
      <c r="R134" s="121">
        <f>R135+R181+R188+R193+R198+R204+R212+R216</f>
        <v>17.55374195</v>
      </c>
      <c r="T134" s="122">
        <f>T135+T181+T188+T193+T198+T204+T212+T216</f>
        <v>0</v>
      </c>
      <c r="AR134" s="117" t="s">
        <v>84</v>
      </c>
      <c r="AT134" s="123" t="s">
        <v>75</v>
      </c>
      <c r="AU134" s="123" t="s">
        <v>76</v>
      </c>
      <c r="AY134" s="117" t="s">
        <v>127</v>
      </c>
      <c r="BK134" s="124">
        <f>BK135+BK181+BK188+BK193+BK198+BK204+BK212+BK216</f>
        <v>0</v>
      </c>
    </row>
    <row r="135" spans="2:63" s="115" customFormat="1" ht="22.9" customHeight="1">
      <c r="B135" s="116"/>
      <c r="D135" s="117" t="s">
        <v>75</v>
      </c>
      <c r="E135" s="125" t="s">
        <v>84</v>
      </c>
      <c r="F135" s="125" t="s">
        <v>128</v>
      </c>
      <c r="J135" s="126">
        <f>BK135</f>
        <v>0</v>
      </c>
      <c r="L135" s="116"/>
      <c r="M135" s="120"/>
      <c r="P135" s="121">
        <f>SUM(P136:P180)</f>
        <v>0</v>
      </c>
      <c r="R135" s="121">
        <f>SUM(R136:R180)</f>
        <v>0.008</v>
      </c>
      <c r="T135" s="122">
        <f>SUM(T136:T180)</f>
        <v>0</v>
      </c>
      <c r="AR135" s="117" t="s">
        <v>84</v>
      </c>
      <c r="AT135" s="123" t="s">
        <v>75</v>
      </c>
      <c r="AU135" s="123" t="s">
        <v>84</v>
      </c>
      <c r="AY135" s="117" t="s">
        <v>127</v>
      </c>
      <c r="BK135" s="124">
        <f>SUM(BK136:BK180)</f>
        <v>0</v>
      </c>
    </row>
    <row r="136" spans="2:65" s="20" customFormat="1" ht="21.75" customHeight="1">
      <c r="B136" s="21"/>
      <c r="C136" s="127" t="s">
        <v>84</v>
      </c>
      <c r="D136" s="127" t="s">
        <v>129</v>
      </c>
      <c r="E136" s="128" t="s">
        <v>130</v>
      </c>
      <c r="F136" s="129" t="s">
        <v>131</v>
      </c>
      <c r="G136" s="130" t="s">
        <v>132</v>
      </c>
      <c r="H136" s="131">
        <v>1.3</v>
      </c>
      <c r="I136" s="3"/>
      <c r="J136" s="132">
        <f>ROUND(I136*H136,2)</f>
        <v>0</v>
      </c>
      <c r="K136" s="133"/>
      <c r="L136" s="21"/>
      <c r="M136" s="134" t="s">
        <v>1</v>
      </c>
      <c r="N136" s="135" t="s">
        <v>41</v>
      </c>
      <c r="P136" s="136">
        <f>O136*H136</f>
        <v>0</v>
      </c>
      <c r="Q136" s="136">
        <v>0</v>
      </c>
      <c r="R136" s="136">
        <f>Q136*H136</f>
        <v>0</v>
      </c>
      <c r="S136" s="136">
        <v>0</v>
      </c>
      <c r="T136" s="137">
        <f>S136*H136</f>
        <v>0</v>
      </c>
      <c r="AR136" s="138" t="s">
        <v>133</v>
      </c>
      <c r="AT136" s="138" t="s">
        <v>129</v>
      </c>
      <c r="AU136" s="138" t="s">
        <v>86</v>
      </c>
      <c r="AY136" s="7" t="s">
        <v>127</v>
      </c>
      <c r="BE136" s="139">
        <f>IF(N136="základní",J136,0)</f>
        <v>0</v>
      </c>
      <c r="BF136" s="139">
        <f>IF(N136="snížená",J136,0)</f>
        <v>0</v>
      </c>
      <c r="BG136" s="139">
        <f>IF(N136="zákl. přenesená",J136,0)</f>
        <v>0</v>
      </c>
      <c r="BH136" s="139">
        <f>IF(N136="sníž. přenesená",J136,0)</f>
        <v>0</v>
      </c>
      <c r="BI136" s="139">
        <f>IF(N136="nulová",J136,0)</f>
        <v>0</v>
      </c>
      <c r="BJ136" s="7" t="s">
        <v>84</v>
      </c>
      <c r="BK136" s="139">
        <f>ROUND(I136*H136,2)</f>
        <v>0</v>
      </c>
      <c r="BL136" s="7" t="s">
        <v>133</v>
      </c>
      <c r="BM136" s="138" t="s">
        <v>134</v>
      </c>
    </row>
    <row r="137" spans="2:51" s="140" customFormat="1" ht="12">
      <c r="B137" s="141"/>
      <c r="D137" s="142" t="s">
        <v>135</v>
      </c>
      <c r="E137" s="143" t="s">
        <v>1</v>
      </c>
      <c r="F137" s="144" t="s">
        <v>136</v>
      </c>
      <c r="H137" s="143" t="s">
        <v>1</v>
      </c>
      <c r="L137" s="141"/>
      <c r="M137" s="145"/>
      <c r="T137" s="146"/>
      <c r="AT137" s="143" t="s">
        <v>135</v>
      </c>
      <c r="AU137" s="143" t="s">
        <v>86</v>
      </c>
      <c r="AV137" s="140" t="s">
        <v>84</v>
      </c>
      <c r="AW137" s="140" t="s">
        <v>32</v>
      </c>
      <c r="AX137" s="140" t="s">
        <v>76</v>
      </c>
      <c r="AY137" s="143" t="s">
        <v>127</v>
      </c>
    </row>
    <row r="138" spans="2:51" s="147" customFormat="1" ht="12">
      <c r="B138" s="148"/>
      <c r="D138" s="142" t="s">
        <v>135</v>
      </c>
      <c r="E138" s="149" t="s">
        <v>1</v>
      </c>
      <c r="F138" s="150" t="s">
        <v>137</v>
      </c>
      <c r="H138" s="151">
        <v>1.3</v>
      </c>
      <c r="L138" s="148"/>
      <c r="M138" s="152"/>
      <c r="T138" s="153"/>
      <c r="AT138" s="149" t="s">
        <v>135</v>
      </c>
      <c r="AU138" s="149" t="s">
        <v>86</v>
      </c>
      <c r="AV138" s="147" t="s">
        <v>86</v>
      </c>
      <c r="AW138" s="147" t="s">
        <v>32</v>
      </c>
      <c r="AX138" s="147" t="s">
        <v>84</v>
      </c>
      <c r="AY138" s="149" t="s">
        <v>127</v>
      </c>
    </row>
    <row r="139" spans="2:65" s="20" customFormat="1" ht="24.2" customHeight="1">
      <c r="B139" s="21"/>
      <c r="C139" s="127" t="s">
        <v>86</v>
      </c>
      <c r="D139" s="127" t="s">
        <v>129</v>
      </c>
      <c r="E139" s="128" t="s">
        <v>138</v>
      </c>
      <c r="F139" s="129" t="s">
        <v>139</v>
      </c>
      <c r="G139" s="130" t="s">
        <v>132</v>
      </c>
      <c r="H139" s="131">
        <v>19</v>
      </c>
      <c r="I139" s="3"/>
      <c r="J139" s="132">
        <f>ROUND(I139*H139,2)</f>
        <v>0</v>
      </c>
      <c r="K139" s="133"/>
      <c r="L139" s="21"/>
      <c r="M139" s="134" t="s">
        <v>1</v>
      </c>
      <c r="N139" s="135" t="s">
        <v>41</v>
      </c>
      <c r="P139" s="136">
        <f>O139*H139</f>
        <v>0</v>
      </c>
      <c r="Q139" s="136">
        <v>0</v>
      </c>
      <c r="R139" s="136">
        <f>Q139*H139</f>
        <v>0</v>
      </c>
      <c r="S139" s="136">
        <v>0</v>
      </c>
      <c r="T139" s="137">
        <f>S139*H139</f>
        <v>0</v>
      </c>
      <c r="AR139" s="138" t="s">
        <v>133</v>
      </c>
      <c r="AT139" s="138" t="s">
        <v>129</v>
      </c>
      <c r="AU139" s="138" t="s">
        <v>86</v>
      </c>
      <c r="AY139" s="7" t="s">
        <v>127</v>
      </c>
      <c r="BE139" s="139">
        <f>IF(N139="základní",J139,0)</f>
        <v>0</v>
      </c>
      <c r="BF139" s="139">
        <f>IF(N139="snížená",J139,0)</f>
        <v>0</v>
      </c>
      <c r="BG139" s="139">
        <f>IF(N139="zákl. přenesená",J139,0)</f>
        <v>0</v>
      </c>
      <c r="BH139" s="139">
        <f>IF(N139="sníž. přenesená",J139,0)</f>
        <v>0</v>
      </c>
      <c r="BI139" s="139">
        <f>IF(N139="nulová",J139,0)</f>
        <v>0</v>
      </c>
      <c r="BJ139" s="7" t="s">
        <v>84</v>
      </c>
      <c r="BK139" s="139">
        <f>ROUND(I139*H139,2)</f>
        <v>0</v>
      </c>
      <c r="BL139" s="7" t="s">
        <v>133</v>
      </c>
      <c r="BM139" s="138" t="s">
        <v>140</v>
      </c>
    </row>
    <row r="140" spans="2:51" s="147" customFormat="1" ht="12">
      <c r="B140" s="148"/>
      <c r="D140" s="142" t="s">
        <v>135</v>
      </c>
      <c r="E140" s="149" t="s">
        <v>1</v>
      </c>
      <c r="F140" s="150" t="s">
        <v>141</v>
      </c>
      <c r="H140" s="151">
        <v>18.656</v>
      </c>
      <c r="L140" s="148"/>
      <c r="M140" s="152"/>
      <c r="T140" s="153"/>
      <c r="AT140" s="149" t="s">
        <v>135</v>
      </c>
      <c r="AU140" s="149" t="s">
        <v>86</v>
      </c>
      <c r="AV140" s="147" t="s">
        <v>86</v>
      </c>
      <c r="AW140" s="147" t="s">
        <v>32</v>
      </c>
      <c r="AX140" s="147" t="s">
        <v>76</v>
      </c>
      <c r="AY140" s="149" t="s">
        <v>127</v>
      </c>
    </row>
    <row r="141" spans="2:51" s="147" customFormat="1" ht="12">
      <c r="B141" s="148"/>
      <c r="D141" s="142" t="s">
        <v>135</v>
      </c>
      <c r="E141" s="149" t="s">
        <v>1</v>
      </c>
      <c r="F141" s="150" t="s">
        <v>142</v>
      </c>
      <c r="H141" s="151">
        <v>0.344</v>
      </c>
      <c r="L141" s="148"/>
      <c r="M141" s="152"/>
      <c r="T141" s="153"/>
      <c r="AT141" s="149" t="s">
        <v>135</v>
      </c>
      <c r="AU141" s="149" t="s">
        <v>86</v>
      </c>
      <c r="AV141" s="147" t="s">
        <v>86</v>
      </c>
      <c r="AW141" s="147" t="s">
        <v>32</v>
      </c>
      <c r="AX141" s="147" t="s">
        <v>76</v>
      </c>
      <c r="AY141" s="149" t="s">
        <v>127</v>
      </c>
    </row>
    <row r="142" spans="2:51" s="154" customFormat="1" ht="12">
      <c r="B142" s="155"/>
      <c r="D142" s="142" t="s">
        <v>135</v>
      </c>
      <c r="E142" s="156" t="s">
        <v>1</v>
      </c>
      <c r="F142" s="157" t="s">
        <v>143</v>
      </c>
      <c r="H142" s="158">
        <v>19</v>
      </c>
      <c r="L142" s="155"/>
      <c r="M142" s="159"/>
      <c r="T142" s="160"/>
      <c r="AT142" s="156" t="s">
        <v>135</v>
      </c>
      <c r="AU142" s="156" t="s">
        <v>86</v>
      </c>
      <c r="AV142" s="154" t="s">
        <v>133</v>
      </c>
      <c r="AW142" s="154" t="s">
        <v>32</v>
      </c>
      <c r="AX142" s="154" t="s">
        <v>84</v>
      </c>
      <c r="AY142" s="156" t="s">
        <v>127</v>
      </c>
    </row>
    <row r="143" spans="2:65" s="20" customFormat="1" ht="33" customHeight="1">
      <c r="B143" s="21"/>
      <c r="C143" s="127" t="s">
        <v>144</v>
      </c>
      <c r="D143" s="127" t="s">
        <v>129</v>
      </c>
      <c r="E143" s="128" t="s">
        <v>145</v>
      </c>
      <c r="F143" s="129" t="s">
        <v>146</v>
      </c>
      <c r="G143" s="130" t="s">
        <v>132</v>
      </c>
      <c r="H143" s="131">
        <v>5</v>
      </c>
      <c r="I143" s="3"/>
      <c r="J143" s="132">
        <f>ROUND(I143*H143,2)</f>
        <v>0</v>
      </c>
      <c r="K143" s="133"/>
      <c r="L143" s="21"/>
      <c r="M143" s="134" t="s">
        <v>1</v>
      </c>
      <c r="N143" s="135" t="s">
        <v>41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133</v>
      </c>
      <c r="AT143" s="138" t="s">
        <v>129</v>
      </c>
      <c r="AU143" s="138" t="s">
        <v>86</v>
      </c>
      <c r="AY143" s="7" t="s">
        <v>127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7" t="s">
        <v>84</v>
      </c>
      <c r="BK143" s="139">
        <f>ROUND(I143*H143,2)</f>
        <v>0</v>
      </c>
      <c r="BL143" s="7" t="s">
        <v>133</v>
      </c>
      <c r="BM143" s="138" t="s">
        <v>147</v>
      </c>
    </row>
    <row r="144" spans="2:51" s="140" customFormat="1" ht="12">
      <c r="B144" s="141"/>
      <c r="D144" s="142" t="s">
        <v>135</v>
      </c>
      <c r="E144" s="143" t="s">
        <v>1</v>
      </c>
      <c r="F144" s="144" t="s">
        <v>148</v>
      </c>
      <c r="H144" s="143" t="s">
        <v>1</v>
      </c>
      <c r="L144" s="141"/>
      <c r="M144" s="145"/>
      <c r="T144" s="146"/>
      <c r="AT144" s="143" t="s">
        <v>135</v>
      </c>
      <c r="AU144" s="143" t="s">
        <v>86</v>
      </c>
      <c r="AV144" s="140" t="s">
        <v>84</v>
      </c>
      <c r="AW144" s="140" t="s">
        <v>32</v>
      </c>
      <c r="AX144" s="140" t="s">
        <v>76</v>
      </c>
      <c r="AY144" s="143" t="s">
        <v>127</v>
      </c>
    </row>
    <row r="145" spans="2:51" s="147" customFormat="1" ht="12">
      <c r="B145" s="148"/>
      <c r="D145" s="142" t="s">
        <v>135</v>
      </c>
      <c r="E145" s="149" t="s">
        <v>1</v>
      </c>
      <c r="F145" s="150" t="s">
        <v>149</v>
      </c>
      <c r="H145" s="151">
        <v>5</v>
      </c>
      <c r="L145" s="148"/>
      <c r="M145" s="152"/>
      <c r="T145" s="153"/>
      <c r="AT145" s="149" t="s">
        <v>135</v>
      </c>
      <c r="AU145" s="149" t="s">
        <v>86</v>
      </c>
      <c r="AV145" s="147" t="s">
        <v>86</v>
      </c>
      <c r="AW145" s="147" t="s">
        <v>32</v>
      </c>
      <c r="AX145" s="147" t="s">
        <v>84</v>
      </c>
      <c r="AY145" s="149" t="s">
        <v>127</v>
      </c>
    </row>
    <row r="146" spans="2:65" s="20" customFormat="1" ht="33" customHeight="1">
      <c r="B146" s="21"/>
      <c r="C146" s="127" t="s">
        <v>133</v>
      </c>
      <c r="D146" s="127" t="s">
        <v>129</v>
      </c>
      <c r="E146" s="128" t="s">
        <v>150</v>
      </c>
      <c r="F146" s="129" t="s">
        <v>151</v>
      </c>
      <c r="G146" s="130" t="s">
        <v>132</v>
      </c>
      <c r="H146" s="131">
        <v>25</v>
      </c>
      <c r="I146" s="3"/>
      <c r="J146" s="132">
        <f>ROUND(I146*H146,2)</f>
        <v>0</v>
      </c>
      <c r="K146" s="133"/>
      <c r="L146" s="21"/>
      <c r="M146" s="134" t="s">
        <v>1</v>
      </c>
      <c r="N146" s="135" t="s">
        <v>41</v>
      </c>
      <c r="P146" s="136">
        <f>O146*H146</f>
        <v>0</v>
      </c>
      <c r="Q146" s="136">
        <v>0</v>
      </c>
      <c r="R146" s="136">
        <f>Q146*H146</f>
        <v>0</v>
      </c>
      <c r="S146" s="136">
        <v>0</v>
      </c>
      <c r="T146" s="137">
        <f>S146*H146</f>
        <v>0</v>
      </c>
      <c r="AR146" s="138" t="s">
        <v>133</v>
      </c>
      <c r="AT146" s="138" t="s">
        <v>129</v>
      </c>
      <c r="AU146" s="138" t="s">
        <v>86</v>
      </c>
      <c r="AY146" s="7" t="s">
        <v>127</v>
      </c>
      <c r="BE146" s="139">
        <f>IF(N146="základní",J146,0)</f>
        <v>0</v>
      </c>
      <c r="BF146" s="139">
        <f>IF(N146="snížená",J146,0)</f>
        <v>0</v>
      </c>
      <c r="BG146" s="139">
        <f>IF(N146="zákl. přenesená",J146,0)</f>
        <v>0</v>
      </c>
      <c r="BH146" s="139">
        <f>IF(N146="sníž. přenesená",J146,0)</f>
        <v>0</v>
      </c>
      <c r="BI146" s="139">
        <f>IF(N146="nulová",J146,0)</f>
        <v>0</v>
      </c>
      <c r="BJ146" s="7" t="s">
        <v>84</v>
      </c>
      <c r="BK146" s="139">
        <f>ROUND(I146*H146,2)</f>
        <v>0</v>
      </c>
      <c r="BL146" s="7" t="s">
        <v>133</v>
      </c>
      <c r="BM146" s="138" t="s">
        <v>152</v>
      </c>
    </row>
    <row r="147" spans="2:51" s="140" customFormat="1" ht="12">
      <c r="B147" s="141"/>
      <c r="D147" s="142" t="s">
        <v>135</v>
      </c>
      <c r="E147" s="143" t="s">
        <v>1</v>
      </c>
      <c r="F147" s="144" t="s">
        <v>153</v>
      </c>
      <c r="H147" s="143" t="s">
        <v>1</v>
      </c>
      <c r="L147" s="141"/>
      <c r="M147" s="145"/>
      <c r="T147" s="146"/>
      <c r="AT147" s="143" t="s">
        <v>135</v>
      </c>
      <c r="AU147" s="143" t="s">
        <v>86</v>
      </c>
      <c r="AV147" s="140" t="s">
        <v>84</v>
      </c>
      <c r="AW147" s="140" t="s">
        <v>32</v>
      </c>
      <c r="AX147" s="140" t="s">
        <v>76</v>
      </c>
      <c r="AY147" s="143" t="s">
        <v>127</v>
      </c>
    </row>
    <row r="148" spans="2:51" s="140" customFormat="1" ht="12">
      <c r="B148" s="141"/>
      <c r="D148" s="142" t="s">
        <v>135</v>
      </c>
      <c r="E148" s="143" t="s">
        <v>1</v>
      </c>
      <c r="F148" s="144" t="s">
        <v>154</v>
      </c>
      <c r="H148" s="143" t="s">
        <v>1</v>
      </c>
      <c r="L148" s="141"/>
      <c r="M148" s="145"/>
      <c r="T148" s="146"/>
      <c r="AT148" s="143" t="s">
        <v>135</v>
      </c>
      <c r="AU148" s="143" t="s">
        <v>86</v>
      </c>
      <c r="AV148" s="140" t="s">
        <v>84</v>
      </c>
      <c r="AW148" s="140" t="s">
        <v>32</v>
      </c>
      <c r="AX148" s="140" t="s">
        <v>76</v>
      </c>
      <c r="AY148" s="143" t="s">
        <v>127</v>
      </c>
    </row>
    <row r="149" spans="2:51" s="147" customFormat="1" ht="12">
      <c r="B149" s="148"/>
      <c r="D149" s="142" t="s">
        <v>135</v>
      </c>
      <c r="E149" s="149" t="s">
        <v>1</v>
      </c>
      <c r="F149" s="150" t="s">
        <v>155</v>
      </c>
      <c r="H149" s="151">
        <v>16.775</v>
      </c>
      <c r="L149" s="148"/>
      <c r="M149" s="152"/>
      <c r="T149" s="153"/>
      <c r="AT149" s="149" t="s">
        <v>135</v>
      </c>
      <c r="AU149" s="149" t="s">
        <v>86</v>
      </c>
      <c r="AV149" s="147" t="s">
        <v>86</v>
      </c>
      <c r="AW149" s="147" t="s">
        <v>32</v>
      </c>
      <c r="AX149" s="147" t="s">
        <v>76</v>
      </c>
      <c r="AY149" s="149" t="s">
        <v>127</v>
      </c>
    </row>
    <row r="150" spans="2:51" s="140" customFormat="1" ht="12">
      <c r="B150" s="141"/>
      <c r="D150" s="142" t="s">
        <v>135</v>
      </c>
      <c r="E150" s="143" t="s">
        <v>1</v>
      </c>
      <c r="F150" s="144" t="s">
        <v>156</v>
      </c>
      <c r="H150" s="143" t="s">
        <v>1</v>
      </c>
      <c r="L150" s="141"/>
      <c r="M150" s="145"/>
      <c r="T150" s="146"/>
      <c r="AT150" s="143" t="s">
        <v>135</v>
      </c>
      <c r="AU150" s="143" t="s">
        <v>86</v>
      </c>
      <c r="AV150" s="140" t="s">
        <v>84</v>
      </c>
      <c r="AW150" s="140" t="s">
        <v>32</v>
      </c>
      <c r="AX150" s="140" t="s">
        <v>76</v>
      </c>
      <c r="AY150" s="143" t="s">
        <v>127</v>
      </c>
    </row>
    <row r="151" spans="2:51" s="147" customFormat="1" ht="12">
      <c r="B151" s="148"/>
      <c r="D151" s="142" t="s">
        <v>135</v>
      </c>
      <c r="E151" s="149" t="s">
        <v>1</v>
      </c>
      <c r="F151" s="150" t="s">
        <v>157</v>
      </c>
      <c r="H151" s="151">
        <v>7.15</v>
      </c>
      <c r="L151" s="148"/>
      <c r="M151" s="152"/>
      <c r="T151" s="153"/>
      <c r="AT151" s="149" t="s">
        <v>135</v>
      </c>
      <c r="AU151" s="149" t="s">
        <v>86</v>
      </c>
      <c r="AV151" s="147" t="s">
        <v>86</v>
      </c>
      <c r="AW151" s="147" t="s">
        <v>32</v>
      </c>
      <c r="AX151" s="147" t="s">
        <v>76</v>
      </c>
      <c r="AY151" s="149" t="s">
        <v>127</v>
      </c>
    </row>
    <row r="152" spans="2:51" s="140" customFormat="1" ht="12">
      <c r="B152" s="141"/>
      <c r="D152" s="142" t="s">
        <v>135</v>
      </c>
      <c r="E152" s="143" t="s">
        <v>1</v>
      </c>
      <c r="F152" s="144" t="s">
        <v>158</v>
      </c>
      <c r="H152" s="143" t="s">
        <v>1</v>
      </c>
      <c r="L152" s="141"/>
      <c r="M152" s="145"/>
      <c r="T152" s="146"/>
      <c r="AT152" s="143" t="s">
        <v>135</v>
      </c>
      <c r="AU152" s="143" t="s">
        <v>86</v>
      </c>
      <c r="AV152" s="140" t="s">
        <v>84</v>
      </c>
      <c r="AW152" s="140" t="s">
        <v>32</v>
      </c>
      <c r="AX152" s="140" t="s">
        <v>76</v>
      </c>
      <c r="AY152" s="143" t="s">
        <v>127</v>
      </c>
    </row>
    <row r="153" spans="2:51" s="147" customFormat="1" ht="12">
      <c r="B153" s="148"/>
      <c r="D153" s="142" t="s">
        <v>135</v>
      </c>
      <c r="E153" s="149" t="s">
        <v>1</v>
      </c>
      <c r="F153" s="150" t="s">
        <v>159</v>
      </c>
      <c r="H153" s="151">
        <v>1.075</v>
      </c>
      <c r="L153" s="148"/>
      <c r="M153" s="152"/>
      <c r="T153" s="153"/>
      <c r="AT153" s="149" t="s">
        <v>135</v>
      </c>
      <c r="AU153" s="149" t="s">
        <v>86</v>
      </c>
      <c r="AV153" s="147" t="s">
        <v>86</v>
      </c>
      <c r="AW153" s="147" t="s">
        <v>32</v>
      </c>
      <c r="AX153" s="147" t="s">
        <v>76</v>
      </c>
      <c r="AY153" s="149" t="s">
        <v>127</v>
      </c>
    </row>
    <row r="154" spans="2:51" s="154" customFormat="1" ht="12">
      <c r="B154" s="155"/>
      <c r="D154" s="142" t="s">
        <v>135</v>
      </c>
      <c r="E154" s="156" t="s">
        <v>1</v>
      </c>
      <c r="F154" s="157" t="s">
        <v>143</v>
      </c>
      <c r="H154" s="158">
        <v>25</v>
      </c>
      <c r="L154" s="155"/>
      <c r="M154" s="159"/>
      <c r="T154" s="160"/>
      <c r="AT154" s="156" t="s">
        <v>135</v>
      </c>
      <c r="AU154" s="156" t="s">
        <v>86</v>
      </c>
      <c r="AV154" s="154" t="s">
        <v>133</v>
      </c>
      <c r="AW154" s="154" t="s">
        <v>32</v>
      </c>
      <c r="AX154" s="154" t="s">
        <v>84</v>
      </c>
      <c r="AY154" s="156" t="s">
        <v>127</v>
      </c>
    </row>
    <row r="155" spans="2:65" s="20" customFormat="1" ht="21.75" customHeight="1">
      <c r="B155" s="21"/>
      <c r="C155" s="127" t="s">
        <v>160</v>
      </c>
      <c r="D155" s="127" t="s">
        <v>129</v>
      </c>
      <c r="E155" s="128" t="s">
        <v>161</v>
      </c>
      <c r="F155" s="129" t="s">
        <v>162</v>
      </c>
      <c r="G155" s="130" t="s">
        <v>132</v>
      </c>
      <c r="H155" s="131">
        <v>21.3</v>
      </c>
      <c r="I155" s="3"/>
      <c r="J155" s="132">
        <f>ROUND(I155*H155,2)</f>
        <v>0</v>
      </c>
      <c r="K155" s="133"/>
      <c r="L155" s="21"/>
      <c r="M155" s="134" t="s">
        <v>1</v>
      </c>
      <c r="N155" s="135" t="s">
        <v>41</v>
      </c>
      <c r="P155" s="136">
        <f>O155*H155</f>
        <v>0</v>
      </c>
      <c r="Q155" s="136">
        <v>0</v>
      </c>
      <c r="R155" s="136">
        <f>Q155*H155</f>
        <v>0</v>
      </c>
      <c r="S155" s="136">
        <v>0</v>
      </c>
      <c r="T155" s="137">
        <f>S155*H155</f>
        <v>0</v>
      </c>
      <c r="AR155" s="138" t="s">
        <v>133</v>
      </c>
      <c r="AT155" s="138" t="s">
        <v>129</v>
      </c>
      <c r="AU155" s="138" t="s">
        <v>86</v>
      </c>
      <c r="AY155" s="7" t="s">
        <v>127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7" t="s">
        <v>84</v>
      </c>
      <c r="BK155" s="139">
        <f>ROUND(I155*H155,2)</f>
        <v>0</v>
      </c>
      <c r="BL155" s="7" t="s">
        <v>133</v>
      </c>
      <c r="BM155" s="138" t="s">
        <v>163</v>
      </c>
    </row>
    <row r="156" spans="2:51" s="140" customFormat="1" ht="12">
      <c r="B156" s="141"/>
      <c r="D156" s="142" t="s">
        <v>135</v>
      </c>
      <c r="E156" s="143" t="s">
        <v>1</v>
      </c>
      <c r="F156" s="144" t="s">
        <v>164</v>
      </c>
      <c r="H156" s="143" t="s">
        <v>1</v>
      </c>
      <c r="L156" s="141"/>
      <c r="M156" s="145"/>
      <c r="T156" s="146"/>
      <c r="AT156" s="143" t="s">
        <v>135</v>
      </c>
      <c r="AU156" s="143" t="s">
        <v>86</v>
      </c>
      <c r="AV156" s="140" t="s">
        <v>84</v>
      </c>
      <c r="AW156" s="140" t="s">
        <v>32</v>
      </c>
      <c r="AX156" s="140" t="s">
        <v>76</v>
      </c>
      <c r="AY156" s="143" t="s">
        <v>127</v>
      </c>
    </row>
    <row r="157" spans="2:51" s="140" customFormat="1" ht="12">
      <c r="B157" s="141"/>
      <c r="D157" s="142" t="s">
        <v>135</v>
      </c>
      <c r="E157" s="143" t="s">
        <v>1</v>
      </c>
      <c r="F157" s="144" t="s">
        <v>165</v>
      </c>
      <c r="H157" s="143" t="s">
        <v>1</v>
      </c>
      <c r="L157" s="141"/>
      <c r="M157" s="145"/>
      <c r="T157" s="146"/>
      <c r="AT157" s="143" t="s">
        <v>135</v>
      </c>
      <c r="AU157" s="143" t="s">
        <v>86</v>
      </c>
      <c r="AV157" s="140" t="s">
        <v>84</v>
      </c>
      <c r="AW157" s="140" t="s">
        <v>32</v>
      </c>
      <c r="AX157" s="140" t="s">
        <v>76</v>
      </c>
      <c r="AY157" s="143" t="s">
        <v>127</v>
      </c>
    </row>
    <row r="158" spans="2:51" s="147" customFormat="1" ht="12">
      <c r="B158" s="148"/>
      <c r="D158" s="142" t="s">
        <v>135</v>
      </c>
      <c r="E158" s="149" t="s">
        <v>1</v>
      </c>
      <c r="F158" s="150" t="s">
        <v>166</v>
      </c>
      <c r="H158" s="151">
        <v>5.1</v>
      </c>
      <c r="L158" s="148"/>
      <c r="M158" s="152"/>
      <c r="T158" s="153"/>
      <c r="AT158" s="149" t="s">
        <v>135</v>
      </c>
      <c r="AU158" s="149" t="s">
        <v>86</v>
      </c>
      <c r="AV158" s="147" t="s">
        <v>86</v>
      </c>
      <c r="AW158" s="147" t="s">
        <v>32</v>
      </c>
      <c r="AX158" s="147" t="s">
        <v>76</v>
      </c>
      <c r="AY158" s="149" t="s">
        <v>127</v>
      </c>
    </row>
    <row r="159" spans="2:51" s="140" customFormat="1" ht="12">
      <c r="B159" s="141"/>
      <c r="D159" s="142" t="s">
        <v>135</v>
      </c>
      <c r="E159" s="143" t="s">
        <v>1</v>
      </c>
      <c r="F159" s="144" t="s">
        <v>167</v>
      </c>
      <c r="H159" s="143" t="s">
        <v>1</v>
      </c>
      <c r="L159" s="141"/>
      <c r="M159" s="145"/>
      <c r="T159" s="146"/>
      <c r="AT159" s="143" t="s">
        <v>135</v>
      </c>
      <c r="AU159" s="143" t="s">
        <v>86</v>
      </c>
      <c r="AV159" s="140" t="s">
        <v>84</v>
      </c>
      <c r="AW159" s="140" t="s">
        <v>32</v>
      </c>
      <c r="AX159" s="140" t="s">
        <v>76</v>
      </c>
      <c r="AY159" s="143" t="s">
        <v>127</v>
      </c>
    </row>
    <row r="160" spans="2:51" s="147" customFormat="1" ht="12">
      <c r="B160" s="148"/>
      <c r="D160" s="142" t="s">
        <v>135</v>
      </c>
      <c r="E160" s="149" t="s">
        <v>1</v>
      </c>
      <c r="F160" s="150" t="s">
        <v>168</v>
      </c>
      <c r="H160" s="151">
        <v>11.6</v>
      </c>
      <c r="L160" s="148"/>
      <c r="M160" s="152"/>
      <c r="T160" s="153"/>
      <c r="AT160" s="149" t="s">
        <v>135</v>
      </c>
      <c r="AU160" s="149" t="s">
        <v>86</v>
      </c>
      <c r="AV160" s="147" t="s">
        <v>86</v>
      </c>
      <c r="AW160" s="147" t="s">
        <v>32</v>
      </c>
      <c r="AX160" s="147" t="s">
        <v>76</v>
      </c>
      <c r="AY160" s="149" t="s">
        <v>127</v>
      </c>
    </row>
    <row r="161" spans="2:51" s="140" customFormat="1" ht="12">
      <c r="B161" s="141"/>
      <c r="D161" s="142" t="s">
        <v>135</v>
      </c>
      <c r="E161" s="143" t="s">
        <v>1</v>
      </c>
      <c r="F161" s="144" t="s">
        <v>169</v>
      </c>
      <c r="H161" s="143" t="s">
        <v>1</v>
      </c>
      <c r="L161" s="141"/>
      <c r="M161" s="145"/>
      <c r="T161" s="146"/>
      <c r="AT161" s="143" t="s">
        <v>135</v>
      </c>
      <c r="AU161" s="143" t="s">
        <v>86</v>
      </c>
      <c r="AV161" s="140" t="s">
        <v>84</v>
      </c>
      <c r="AW161" s="140" t="s">
        <v>32</v>
      </c>
      <c r="AX161" s="140" t="s">
        <v>76</v>
      </c>
      <c r="AY161" s="143" t="s">
        <v>127</v>
      </c>
    </row>
    <row r="162" spans="2:51" s="147" customFormat="1" ht="12">
      <c r="B162" s="148"/>
      <c r="D162" s="142" t="s">
        <v>135</v>
      </c>
      <c r="E162" s="149" t="s">
        <v>1</v>
      </c>
      <c r="F162" s="150" t="s">
        <v>170</v>
      </c>
      <c r="H162" s="151">
        <v>0.2</v>
      </c>
      <c r="L162" s="148"/>
      <c r="M162" s="152"/>
      <c r="T162" s="153"/>
      <c r="AT162" s="149" t="s">
        <v>135</v>
      </c>
      <c r="AU162" s="149" t="s">
        <v>86</v>
      </c>
      <c r="AV162" s="147" t="s">
        <v>86</v>
      </c>
      <c r="AW162" s="147" t="s">
        <v>32</v>
      </c>
      <c r="AX162" s="147" t="s">
        <v>76</v>
      </c>
      <c r="AY162" s="149" t="s">
        <v>127</v>
      </c>
    </row>
    <row r="163" spans="2:51" s="140" customFormat="1" ht="12">
      <c r="B163" s="141"/>
      <c r="D163" s="142" t="s">
        <v>135</v>
      </c>
      <c r="E163" s="143" t="s">
        <v>1</v>
      </c>
      <c r="F163" s="144" t="s">
        <v>171</v>
      </c>
      <c r="H163" s="143" t="s">
        <v>1</v>
      </c>
      <c r="L163" s="141"/>
      <c r="M163" s="145"/>
      <c r="T163" s="146"/>
      <c r="AT163" s="143" t="s">
        <v>135</v>
      </c>
      <c r="AU163" s="143" t="s">
        <v>86</v>
      </c>
      <c r="AV163" s="140" t="s">
        <v>84</v>
      </c>
      <c r="AW163" s="140" t="s">
        <v>32</v>
      </c>
      <c r="AX163" s="140" t="s">
        <v>76</v>
      </c>
      <c r="AY163" s="143" t="s">
        <v>127</v>
      </c>
    </row>
    <row r="164" spans="2:51" s="147" customFormat="1" ht="12">
      <c r="B164" s="148"/>
      <c r="D164" s="142" t="s">
        <v>135</v>
      </c>
      <c r="E164" s="149" t="s">
        <v>1</v>
      </c>
      <c r="F164" s="150" t="s">
        <v>172</v>
      </c>
      <c r="H164" s="151">
        <v>3.1</v>
      </c>
      <c r="L164" s="148"/>
      <c r="M164" s="152"/>
      <c r="T164" s="153"/>
      <c r="AT164" s="149" t="s">
        <v>135</v>
      </c>
      <c r="AU164" s="149" t="s">
        <v>86</v>
      </c>
      <c r="AV164" s="147" t="s">
        <v>86</v>
      </c>
      <c r="AW164" s="147" t="s">
        <v>32</v>
      </c>
      <c r="AX164" s="147" t="s">
        <v>76</v>
      </c>
      <c r="AY164" s="149" t="s">
        <v>127</v>
      </c>
    </row>
    <row r="165" spans="2:51" s="140" customFormat="1" ht="12">
      <c r="B165" s="141"/>
      <c r="D165" s="142" t="s">
        <v>135</v>
      </c>
      <c r="E165" s="143" t="s">
        <v>1</v>
      </c>
      <c r="F165" s="144" t="s">
        <v>173</v>
      </c>
      <c r="H165" s="143" t="s">
        <v>1</v>
      </c>
      <c r="L165" s="141"/>
      <c r="M165" s="145"/>
      <c r="T165" s="146"/>
      <c r="AT165" s="143" t="s">
        <v>135</v>
      </c>
      <c r="AU165" s="143" t="s">
        <v>86</v>
      </c>
      <c r="AV165" s="140" t="s">
        <v>84</v>
      </c>
      <c r="AW165" s="140" t="s">
        <v>32</v>
      </c>
      <c r="AX165" s="140" t="s">
        <v>76</v>
      </c>
      <c r="AY165" s="143" t="s">
        <v>127</v>
      </c>
    </row>
    <row r="166" spans="2:51" s="147" customFormat="1" ht="12">
      <c r="B166" s="148"/>
      <c r="D166" s="142" t="s">
        <v>135</v>
      </c>
      <c r="E166" s="149" t="s">
        <v>1</v>
      </c>
      <c r="F166" s="150" t="s">
        <v>137</v>
      </c>
      <c r="H166" s="151">
        <v>1.3</v>
      </c>
      <c r="L166" s="148"/>
      <c r="M166" s="152"/>
      <c r="T166" s="153"/>
      <c r="AT166" s="149" t="s">
        <v>135</v>
      </c>
      <c r="AU166" s="149" t="s">
        <v>86</v>
      </c>
      <c r="AV166" s="147" t="s">
        <v>86</v>
      </c>
      <c r="AW166" s="147" t="s">
        <v>32</v>
      </c>
      <c r="AX166" s="147" t="s">
        <v>76</v>
      </c>
      <c r="AY166" s="149" t="s">
        <v>127</v>
      </c>
    </row>
    <row r="167" spans="2:51" s="154" customFormat="1" ht="12">
      <c r="B167" s="155"/>
      <c r="D167" s="142" t="s">
        <v>135</v>
      </c>
      <c r="E167" s="156" t="s">
        <v>1</v>
      </c>
      <c r="F167" s="157" t="s">
        <v>143</v>
      </c>
      <c r="H167" s="158">
        <v>21.3</v>
      </c>
      <c r="L167" s="155"/>
      <c r="M167" s="159"/>
      <c r="T167" s="160"/>
      <c r="AT167" s="156" t="s">
        <v>135</v>
      </c>
      <c r="AU167" s="156" t="s">
        <v>86</v>
      </c>
      <c r="AV167" s="154" t="s">
        <v>133</v>
      </c>
      <c r="AW167" s="154" t="s">
        <v>32</v>
      </c>
      <c r="AX167" s="154" t="s">
        <v>84</v>
      </c>
      <c r="AY167" s="156" t="s">
        <v>127</v>
      </c>
    </row>
    <row r="168" spans="2:65" s="20" customFormat="1" ht="16.5" customHeight="1">
      <c r="B168" s="21"/>
      <c r="C168" s="127" t="s">
        <v>174</v>
      </c>
      <c r="D168" s="127" t="s">
        <v>129</v>
      </c>
      <c r="E168" s="128" t="s">
        <v>175</v>
      </c>
      <c r="F168" s="129" t="s">
        <v>176</v>
      </c>
      <c r="G168" s="130" t="s">
        <v>132</v>
      </c>
      <c r="H168" s="131">
        <v>21.3</v>
      </c>
      <c r="I168" s="3"/>
      <c r="J168" s="132">
        <f>ROUND(I168*H168,2)</f>
        <v>0</v>
      </c>
      <c r="K168" s="133"/>
      <c r="L168" s="21"/>
      <c r="M168" s="134" t="s">
        <v>1</v>
      </c>
      <c r="N168" s="135" t="s">
        <v>41</v>
      </c>
      <c r="P168" s="136">
        <f>O168*H168</f>
        <v>0</v>
      </c>
      <c r="Q168" s="136">
        <v>0</v>
      </c>
      <c r="R168" s="136">
        <f>Q168*H168</f>
        <v>0</v>
      </c>
      <c r="S168" s="136">
        <v>0</v>
      </c>
      <c r="T168" s="137">
        <f>S168*H168</f>
        <v>0</v>
      </c>
      <c r="AR168" s="138" t="s">
        <v>133</v>
      </c>
      <c r="AT168" s="138" t="s">
        <v>129</v>
      </c>
      <c r="AU168" s="138" t="s">
        <v>86</v>
      </c>
      <c r="AY168" s="7" t="s">
        <v>127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7" t="s">
        <v>84</v>
      </c>
      <c r="BK168" s="139">
        <f>ROUND(I168*H168,2)</f>
        <v>0</v>
      </c>
      <c r="BL168" s="7" t="s">
        <v>133</v>
      </c>
      <c r="BM168" s="138" t="s">
        <v>177</v>
      </c>
    </row>
    <row r="169" spans="2:65" s="20" customFormat="1" ht="33" customHeight="1">
      <c r="B169" s="21"/>
      <c r="C169" s="127" t="s">
        <v>178</v>
      </c>
      <c r="D169" s="127" t="s">
        <v>129</v>
      </c>
      <c r="E169" s="128" t="s">
        <v>179</v>
      </c>
      <c r="F169" s="129" t="s">
        <v>180</v>
      </c>
      <c r="G169" s="130" t="s">
        <v>181</v>
      </c>
      <c r="H169" s="131">
        <v>35</v>
      </c>
      <c r="I169" s="3"/>
      <c r="J169" s="132">
        <f>ROUND(I169*H169,2)</f>
        <v>0</v>
      </c>
      <c r="K169" s="133"/>
      <c r="L169" s="21"/>
      <c r="M169" s="134" t="s">
        <v>1</v>
      </c>
      <c r="N169" s="135" t="s">
        <v>41</v>
      </c>
      <c r="P169" s="136">
        <f>O169*H169</f>
        <v>0</v>
      </c>
      <c r="Q169" s="136">
        <v>0</v>
      </c>
      <c r="R169" s="136">
        <f>Q169*H169</f>
        <v>0</v>
      </c>
      <c r="S169" s="136">
        <v>0</v>
      </c>
      <c r="T169" s="137">
        <f>S169*H169</f>
        <v>0</v>
      </c>
      <c r="AR169" s="138" t="s">
        <v>133</v>
      </c>
      <c r="AT169" s="138" t="s">
        <v>129</v>
      </c>
      <c r="AU169" s="138" t="s">
        <v>86</v>
      </c>
      <c r="AY169" s="7" t="s">
        <v>127</v>
      </c>
      <c r="BE169" s="139">
        <f>IF(N169="základní",J169,0)</f>
        <v>0</v>
      </c>
      <c r="BF169" s="139">
        <f>IF(N169="snížená",J169,0)</f>
        <v>0</v>
      </c>
      <c r="BG169" s="139">
        <f>IF(N169="zákl. přenesená",J169,0)</f>
        <v>0</v>
      </c>
      <c r="BH169" s="139">
        <f>IF(N169="sníž. přenesená",J169,0)</f>
        <v>0</v>
      </c>
      <c r="BI169" s="139">
        <f>IF(N169="nulová",J169,0)</f>
        <v>0</v>
      </c>
      <c r="BJ169" s="7" t="s">
        <v>84</v>
      </c>
      <c r="BK169" s="139">
        <f>ROUND(I169*H169,2)</f>
        <v>0</v>
      </c>
      <c r="BL169" s="7" t="s">
        <v>133</v>
      </c>
      <c r="BM169" s="138" t="s">
        <v>182</v>
      </c>
    </row>
    <row r="170" spans="2:65" s="20" customFormat="1" ht="16.5" customHeight="1">
      <c r="B170" s="21"/>
      <c r="C170" s="127" t="s">
        <v>183</v>
      </c>
      <c r="D170" s="127" t="s">
        <v>129</v>
      </c>
      <c r="E170" s="128" t="s">
        <v>184</v>
      </c>
      <c r="F170" s="129" t="s">
        <v>185</v>
      </c>
      <c r="G170" s="130" t="s">
        <v>132</v>
      </c>
      <c r="H170" s="131">
        <v>21.3</v>
      </c>
      <c r="I170" s="3"/>
      <c r="J170" s="132">
        <f>ROUND(I170*H170,2)</f>
        <v>0</v>
      </c>
      <c r="K170" s="133"/>
      <c r="L170" s="21"/>
      <c r="M170" s="134" t="s">
        <v>1</v>
      </c>
      <c r="N170" s="135" t="s">
        <v>41</v>
      </c>
      <c r="P170" s="136">
        <f>O170*H170</f>
        <v>0</v>
      </c>
      <c r="Q170" s="136">
        <v>0</v>
      </c>
      <c r="R170" s="136">
        <f>Q170*H170</f>
        <v>0</v>
      </c>
      <c r="S170" s="136">
        <v>0</v>
      </c>
      <c r="T170" s="137">
        <f>S170*H170</f>
        <v>0</v>
      </c>
      <c r="AR170" s="138" t="s">
        <v>133</v>
      </c>
      <c r="AT170" s="138" t="s">
        <v>129</v>
      </c>
      <c r="AU170" s="138" t="s">
        <v>86</v>
      </c>
      <c r="AY170" s="7" t="s">
        <v>127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7" t="s">
        <v>84</v>
      </c>
      <c r="BK170" s="139">
        <f>ROUND(I170*H170,2)</f>
        <v>0</v>
      </c>
      <c r="BL170" s="7" t="s">
        <v>133</v>
      </c>
      <c r="BM170" s="138" t="s">
        <v>186</v>
      </c>
    </row>
    <row r="171" spans="2:65" s="20" customFormat="1" ht="16.5" customHeight="1">
      <c r="B171" s="21"/>
      <c r="C171" s="127" t="s">
        <v>187</v>
      </c>
      <c r="D171" s="127" t="s">
        <v>129</v>
      </c>
      <c r="E171" s="128" t="s">
        <v>188</v>
      </c>
      <c r="F171" s="129" t="s">
        <v>189</v>
      </c>
      <c r="G171" s="130" t="s">
        <v>132</v>
      </c>
      <c r="H171" s="131">
        <v>29</v>
      </c>
      <c r="I171" s="3"/>
      <c r="J171" s="132">
        <f>ROUND(I171*H171,2)</f>
        <v>0</v>
      </c>
      <c r="K171" s="133"/>
      <c r="L171" s="21"/>
      <c r="M171" s="134" t="s">
        <v>1</v>
      </c>
      <c r="N171" s="135" t="s">
        <v>41</v>
      </c>
      <c r="P171" s="136">
        <f>O171*H171</f>
        <v>0</v>
      </c>
      <c r="Q171" s="136">
        <v>0</v>
      </c>
      <c r="R171" s="136">
        <f>Q171*H171</f>
        <v>0</v>
      </c>
      <c r="S171" s="136">
        <v>0</v>
      </c>
      <c r="T171" s="137">
        <f>S171*H171</f>
        <v>0</v>
      </c>
      <c r="AR171" s="138" t="s">
        <v>133</v>
      </c>
      <c r="AT171" s="138" t="s">
        <v>129</v>
      </c>
      <c r="AU171" s="138" t="s">
        <v>86</v>
      </c>
      <c r="AY171" s="7" t="s">
        <v>127</v>
      </c>
      <c r="BE171" s="139">
        <f>IF(N171="základní",J171,0)</f>
        <v>0</v>
      </c>
      <c r="BF171" s="139">
        <f>IF(N171="snížená",J171,0)</f>
        <v>0</v>
      </c>
      <c r="BG171" s="139">
        <f>IF(N171="zákl. přenesená",J171,0)</f>
        <v>0</v>
      </c>
      <c r="BH171" s="139">
        <f>IF(N171="sníž. přenesená",J171,0)</f>
        <v>0</v>
      </c>
      <c r="BI171" s="139">
        <f>IF(N171="nulová",J171,0)</f>
        <v>0</v>
      </c>
      <c r="BJ171" s="7" t="s">
        <v>84</v>
      </c>
      <c r="BK171" s="139">
        <f>ROUND(I171*H171,2)</f>
        <v>0</v>
      </c>
      <c r="BL171" s="7" t="s">
        <v>133</v>
      </c>
      <c r="BM171" s="138" t="s">
        <v>190</v>
      </c>
    </row>
    <row r="172" spans="2:51" s="140" customFormat="1" ht="12">
      <c r="B172" s="141"/>
      <c r="D172" s="142" t="s">
        <v>135</v>
      </c>
      <c r="E172" s="143" t="s">
        <v>1</v>
      </c>
      <c r="F172" s="144" t="s">
        <v>191</v>
      </c>
      <c r="H172" s="143" t="s">
        <v>1</v>
      </c>
      <c r="L172" s="141"/>
      <c r="M172" s="145"/>
      <c r="T172" s="146"/>
      <c r="AT172" s="143" t="s">
        <v>135</v>
      </c>
      <c r="AU172" s="143" t="s">
        <v>86</v>
      </c>
      <c r="AV172" s="140" t="s">
        <v>84</v>
      </c>
      <c r="AW172" s="140" t="s">
        <v>32</v>
      </c>
      <c r="AX172" s="140" t="s">
        <v>76</v>
      </c>
      <c r="AY172" s="143" t="s">
        <v>127</v>
      </c>
    </row>
    <row r="173" spans="2:51" s="147" customFormat="1" ht="12">
      <c r="B173" s="148"/>
      <c r="D173" s="142" t="s">
        <v>135</v>
      </c>
      <c r="E173" s="149" t="s">
        <v>1</v>
      </c>
      <c r="F173" s="150" t="s">
        <v>192</v>
      </c>
      <c r="H173" s="151">
        <v>49</v>
      </c>
      <c r="L173" s="148"/>
      <c r="M173" s="152"/>
      <c r="T173" s="153"/>
      <c r="AT173" s="149" t="s">
        <v>135</v>
      </c>
      <c r="AU173" s="149" t="s">
        <v>86</v>
      </c>
      <c r="AV173" s="147" t="s">
        <v>86</v>
      </c>
      <c r="AW173" s="147" t="s">
        <v>32</v>
      </c>
      <c r="AX173" s="147" t="s">
        <v>76</v>
      </c>
      <c r="AY173" s="149" t="s">
        <v>127</v>
      </c>
    </row>
    <row r="174" spans="2:51" s="140" customFormat="1" ht="12">
      <c r="B174" s="141"/>
      <c r="D174" s="142" t="s">
        <v>135</v>
      </c>
      <c r="E174" s="143" t="s">
        <v>1</v>
      </c>
      <c r="F174" s="144" t="s">
        <v>193</v>
      </c>
      <c r="H174" s="143" t="s">
        <v>1</v>
      </c>
      <c r="L174" s="141"/>
      <c r="M174" s="145"/>
      <c r="T174" s="146"/>
      <c r="AT174" s="143" t="s">
        <v>135</v>
      </c>
      <c r="AU174" s="143" t="s">
        <v>86</v>
      </c>
      <c r="AV174" s="140" t="s">
        <v>84</v>
      </c>
      <c r="AW174" s="140" t="s">
        <v>32</v>
      </c>
      <c r="AX174" s="140" t="s">
        <v>76</v>
      </c>
      <c r="AY174" s="143" t="s">
        <v>127</v>
      </c>
    </row>
    <row r="175" spans="2:51" s="147" customFormat="1" ht="12">
      <c r="B175" s="148"/>
      <c r="D175" s="142" t="s">
        <v>135</v>
      </c>
      <c r="E175" s="149" t="s">
        <v>1</v>
      </c>
      <c r="F175" s="150" t="s">
        <v>194</v>
      </c>
      <c r="H175" s="151">
        <v>-20</v>
      </c>
      <c r="L175" s="148"/>
      <c r="M175" s="152"/>
      <c r="T175" s="153"/>
      <c r="AT175" s="149" t="s">
        <v>135</v>
      </c>
      <c r="AU175" s="149" t="s">
        <v>86</v>
      </c>
      <c r="AV175" s="147" t="s">
        <v>86</v>
      </c>
      <c r="AW175" s="147" t="s">
        <v>32</v>
      </c>
      <c r="AX175" s="147" t="s">
        <v>76</v>
      </c>
      <c r="AY175" s="149" t="s">
        <v>127</v>
      </c>
    </row>
    <row r="176" spans="2:51" s="154" customFormat="1" ht="12">
      <c r="B176" s="155"/>
      <c r="D176" s="142" t="s">
        <v>135</v>
      </c>
      <c r="E176" s="156" t="s">
        <v>1</v>
      </c>
      <c r="F176" s="157" t="s">
        <v>143</v>
      </c>
      <c r="H176" s="158">
        <v>29</v>
      </c>
      <c r="L176" s="155"/>
      <c r="M176" s="159"/>
      <c r="T176" s="160"/>
      <c r="AT176" s="156" t="s">
        <v>135</v>
      </c>
      <c r="AU176" s="156" t="s">
        <v>86</v>
      </c>
      <c r="AV176" s="154" t="s">
        <v>133</v>
      </c>
      <c r="AW176" s="154" t="s">
        <v>32</v>
      </c>
      <c r="AX176" s="154" t="s">
        <v>84</v>
      </c>
      <c r="AY176" s="156" t="s">
        <v>127</v>
      </c>
    </row>
    <row r="177" spans="2:65" s="20" customFormat="1" ht="24.2" customHeight="1">
      <c r="B177" s="21"/>
      <c r="C177" s="127" t="s">
        <v>195</v>
      </c>
      <c r="D177" s="127" t="s">
        <v>129</v>
      </c>
      <c r="E177" s="128" t="s">
        <v>196</v>
      </c>
      <c r="F177" s="129" t="s">
        <v>197</v>
      </c>
      <c r="G177" s="130" t="s">
        <v>198</v>
      </c>
      <c r="H177" s="131">
        <v>400</v>
      </c>
      <c r="I177" s="3"/>
      <c r="J177" s="132">
        <f>ROUND(I177*H177,2)</f>
        <v>0</v>
      </c>
      <c r="K177" s="133"/>
      <c r="L177" s="21"/>
      <c r="M177" s="134" t="s">
        <v>1</v>
      </c>
      <c r="N177" s="135" t="s">
        <v>41</v>
      </c>
      <c r="P177" s="136">
        <f>O177*H177</f>
        <v>0</v>
      </c>
      <c r="Q177" s="136">
        <v>0</v>
      </c>
      <c r="R177" s="136">
        <f>Q177*H177</f>
        <v>0</v>
      </c>
      <c r="S177" s="136">
        <v>0</v>
      </c>
      <c r="T177" s="137">
        <f>S177*H177</f>
        <v>0</v>
      </c>
      <c r="AR177" s="138" t="s">
        <v>133</v>
      </c>
      <c r="AT177" s="138" t="s">
        <v>129</v>
      </c>
      <c r="AU177" s="138" t="s">
        <v>86</v>
      </c>
      <c r="AY177" s="7" t="s">
        <v>127</v>
      </c>
      <c r="BE177" s="139">
        <f>IF(N177="základní",J177,0)</f>
        <v>0</v>
      </c>
      <c r="BF177" s="139">
        <f>IF(N177="snížená",J177,0)</f>
        <v>0</v>
      </c>
      <c r="BG177" s="139">
        <f>IF(N177="zákl. přenesená",J177,0)</f>
        <v>0</v>
      </c>
      <c r="BH177" s="139">
        <f>IF(N177="sníž. přenesená",J177,0)</f>
        <v>0</v>
      </c>
      <c r="BI177" s="139">
        <f>IF(N177="nulová",J177,0)</f>
        <v>0</v>
      </c>
      <c r="BJ177" s="7" t="s">
        <v>84</v>
      </c>
      <c r="BK177" s="139">
        <f>ROUND(I177*H177,2)</f>
        <v>0</v>
      </c>
      <c r="BL177" s="7" t="s">
        <v>133</v>
      </c>
      <c r="BM177" s="138" t="s">
        <v>199</v>
      </c>
    </row>
    <row r="178" spans="2:65" s="20" customFormat="1" ht="24.2" customHeight="1">
      <c r="B178" s="21"/>
      <c r="C178" s="127" t="s">
        <v>200</v>
      </c>
      <c r="D178" s="127" t="s">
        <v>129</v>
      </c>
      <c r="E178" s="128" t="s">
        <v>201</v>
      </c>
      <c r="F178" s="129" t="s">
        <v>202</v>
      </c>
      <c r="G178" s="130" t="s">
        <v>198</v>
      </c>
      <c r="H178" s="131">
        <v>400</v>
      </c>
      <c r="I178" s="3"/>
      <c r="J178" s="132">
        <f>ROUND(I178*H178,2)</f>
        <v>0</v>
      </c>
      <c r="K178" s="133"/>
      <c r="L178" s="21"/>
      <c r="M178" s="134" t="s">
        <v>1</v>
      </c>
      <c r="N178" s="135" t="s">
        <v>41</v>
      </c>
      <c r="P178" s="136">
        <f>O178*H178</f>
        <v>0</v>
      </c>
      <c r="Q178" s="136">
        <v>0</v>
      </c>
      <c r="R178" s="136">
        <f>Q178*H178</f>
        <v>0</v>
      </c>
      <c r="S178" s="136">
        <v>0</v>
      </c>
      <c r="T178" s="137">
        <f>S178*H178</f>
        <v>0</v>
      </c>
      <c r="AR178" s="138" t="s">
        <v>133</v>
      </c>
      <c r="AT178" s="138" t="s">
        <v>129</v>
      </c>
      <c r="AU178" s="138" t="s">
        <v>86</v>
      </c>
      <c r="AY178" s="7" t="s">
        <v>127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7" t="s">
        <v>84</v>
      </c>
      <c r="BK178" s="139">
        <f>ROUND(I178*H178,2)</f>
        <v>0</v>
      </c>
      <c r="BL178" s="7" t="s">
        <v>133</v>
      </c>
      <c r="BM178" s="138" t="s">
        <v>203</v>
      </c>
    </row>
    <row r="179" spans="2:65" s="20" customFormat="1" ht="16.5" customHeight="1">
      <c r="B179" s="21"/>
      <c r="C179" s="161" t="s">
        <v>204</v>
      </c>
      <c r="D179" s="161" t="s">
        <v>205</v>
      </c>
      <c r="E179" s="162" t="s">
        <v>206</v>
      </c>
      <c r="F179" s="163" t="s">
        <v>207</v>
      </c>
      <c r="G179" s="164" t="s">
        <v>208</v>
      </c>
      <c r="H179" s="165">
        <v>8</v>
      </c>
      <c r="I179" s="4"/>
      <c r="J179" s="166">
        <f>ROUND(I179*H179,2)</f>
        <v>0</v>
      </c>
      <c r="K179" s="167"/>
      <c r="L179" s="168"/>
      <c r="M179" s="169" t="s">
        <v>1</v>
      </c>
      <c r="N179" s="170" t="s">
        <v>41</v>
      </c>
      <c r="P179" s="136">
        <f>O179*H179</f>
        <v>0</v>
      </c>
      <c r="Q179" s="136">
        <v>0.001</v>
      </c>
      <c r="R179" s="136">
        <f>Q179*H179</f>
        <v>0.008</v>
      </c>
      <c r="S179" s="136">
        <v>0</v>
      </c>
      <c r="T179" s="137">
        <f>S179*H179</f>
        <v>0</v>
      </c>
      <c r="AR179" s="138" t="s">
        <v>183</v>
      </c>
      <c r="AT179" s="138" t="s">
        <v>205</v>
      </c>
      <c r="AU179" s="138" t="s">
        <v>86</v>
      </c>
      <c r="AY179" s="7" t="s">
        <v>127</v>
      </c>
      <c r="BE179" s="139">
        <f>IF(N179="základní",J179,0)</f>
        <v>0</v>
      </c>
      <c r="BF179" s="139">
        <f>IF(N179="snížená",J179,0)</f>
        <v>0</v>
      </c>
      <c r="BG179" s="139">
        <f>IF(N179="zákl. přenesená",J179,0)</f>
        <v>0</v>
      </c>
      <c r="BH179" s="139">
        <f>IF(N179="sníž. přenesená",J179,0)</f>
        <v>0</v>
      </c>
      <c r="BI179" s="139">
        <f>IF(N179="nulová",J179,0)</f>
        <v>0</v>
      </c>
      <c r="BJ179" s="7" t="s">
        <v>84</v>
      </c>
      <c r="BK179" s="139">
        <f>ROUND(I179*H179,2)</f>
        <v>0</v>
      </c>
      <c r="BL179" s="7" t="s">
        <v>133</v>
      </c>
      <c r="BM179" s="138" t="s">
        <v>209</v>
      </c>
    </row>
    <row r="180" spans="2:51" s="147" customFormat="1" ht="12">
      <c r="B180" s="148"/>
      <c r="D180" s="142" t="s">
        <v>135</v>
      </c>
      <c r="F180" s="150" t="s">
        <v>210</v>
      </c>
      <c r="H180" s="151">
        <v>8</v>
      </c>
      <c r="L180" s="148"/>
      <c r="M180" s="152"/>
      <c r="T180" s="153"/>
      <c r="AT180" s="149" t="s">
        <v>135</v>
      </c>
      <c r="AU180" s="149" t="s">
        <v>86</v>
      </c>
      <c r="AV180" s="147" t="s">
        <v>86</v>
      </c>
      <c r="AW180" s="147" t="s">
        <v>3</v>
      </c>
      <c r="AX180" s="147" t="s">
        <v>84</v>
      </c>
      <c r="AY180" s="149" t="s">
        <v>127</v>
      </c>
    </row>
    <row r="181" spans="2:63" s="115" customFormat="1" ht="22.9" customHeight="1">
      <c r="B181" s="116"/>
      <c r="D181" s="117" t="s">
        <v>75</v>
      </c>
      <c r="E181" s="125" t="s">
        <v>7</v>
      </c>
      <c r="F181" s="125" t="s">
        <v>211</v>
      </c>
      <c r="J181" s="126">
        <f>BK181</f>
        <v>0</v>
      </c>
      <c r="L181" s="116"/>
      <c r="M181" s="120"/>
      <c r="P181" s="121">
        <f>SUM(P182:P187)</f>
        <v>0</v>
      </c>
      <c r="R181" s="121">
        <f>SUM(R182:R187)</f>
        <v>9.87862</v>
      </c>
      <c r="T181" s="122">
        <f>SUM(T182:T187)</f>
        <v>0</v>
      </c>
      <c r="AR181" s="117" t="s">
        <v>84</v>
      </c>
      <c r="AT181" s="123" t="s">
        <v>75</v>
      </c>
      <c r="AU181" s="123" t="s">
        <v>84</v>
      </c>
      <c r="AY181" s="117" t="s">
        <v>127</v>
      </c>
      <c r="BK181" s="124">
        <f>SUM(BK182:BK187)</f>
        <v>0</v>
      </c>
    </row>
    <row r="182" spans="2:65" s="20" customFormat="1" ht="16.5" customHeight="1">
      <c r="B182" s="21"/>
      <c r="C182" s="127" t="s">
        <v>212</v>
      </c>
      <c r="D182" s="127" t="s">
        <v>129</v>
      </c>
      <c r="E182" s="128" t="s">
        <v>213</v>
      </c>
      <c r="F182" s="129" t="s">
        <v>214</v>
      </c>
      <c r="G182" s="130" t="s">
        <v>198</v>
      </c>
      <c r="H182" s="131">
        <v>56</v>
      </c>
      <c r="I182" s="3"/>
      <c r="J182" s="132">
        <f>ROUND(I182*H182,2)</f>
        <v>0</v>
      </c>
      <c r="K182" s="133"/>
      <c r="L182" s="21"/>
      <c r="M182" s="134" t="s">
        <v>1</v>
      </c>
      <c r="N182" s="135" t="s">
        <v>41</v>
      </c>
      <c r="P182" s="136">
        <f>O182*H182</f>
        <v>0</v>
      </c>
      <c r="Q182" s="136">
        <v>0.00017</v>
      </c>
      <c r="R182" s="136">
        <f>Q182*H182</f>
        <v>0.00952</v>
      </c>
      <c r="S182" s="136">
        <v>0</v>
      </c>
      <c r="T182" s="137">
        <f>S182*H182</f>
        <v>0</v>
      </c>
      <c r="AR182" s="138" t="s">
        <v>133</v>
      </c>
      <c r="AT182" s="138" t="s">
        <v>129</v>
      </c>
      <c r="AU182" s="138" t="s">
        <v>86</v>
      </c>
      <c r="AY182" s="7" t="s">
        <v>127</v>
      </c>
      <c r="BE182" s="139">
        <f>IF(N182="základní",J182,0)</f>
        <v>0</v>
      </c>
      <c r="BF182" s="139">
        <f>IF(N182="snížená",J182,0)</f>
        <v>0</v>
      </c>
      <c r="BG182" s="139">
        <f>IF(N182="zákl. přenesená",J182,0)</f>
        <v>0</v>
      </c>
      <c r="BH182" s="139">
        <f>IF(N182="sníž. přenesená",J182,0)</f>
        <v>0</v>
      </c>
      <c r="BI182" s="139">
        <f>IF(N182="nulová",J182,0)</f>
        <v>0</v>
      </c>
      <c r="BJ182" s="7" t="s">
        <v>84</v>
      </c>
      <c r="BK182" s="139">
        <f>ROUND(I182*H182,2)</f>
        <v>0</v>
      </c>
      <c r="BL182" s="7" t="s">
        <v>133</v>
      </c>
      <c r="BM182" s="138" t="s">
        <v>215</v>
      </c>
    </row>
    <row r="183" spans="2:51" s="147" customFormat="1" ht="12">
      <c r="B183" s="148"/>
      <c r="D183" s="142" t="s">
        <v>135</v>
      </c>
      <c r="E183" s="149" t="s">
        <v>1</v>
      </c>
      <c r="F183" s="150" t="s">
        <v>216</v>
      </c>
      <c r="H183" s="151">
        <v>56</v>
      </c>
      <c r="L183" s="148"/>
      <c r="M183" s="152"/>
      <c r="T183" s="153"/>
      <c r="AT183" s="149" t="s">
        <v>135</v>
      </c>
      <c r="AU183" s="149" t="s">
        <v>86</v>
      </c>
      <c r="AV183" s="147" t="s">
        <v>86</v>
      </c>
      <c r="AW183" s="147" t="s">
        <v>32</v>
      </c>
      <c r="AX183" s="147" t="s">
        <v>84</v>
      </c>
      <c r="AY183" s="149" t="s">
        <v>127</v>
      </c>
    </row>
    <row r="184" spans="2:65" s="20" customFormat="1" ht="24.2" customHeight="1">
      <c r="B184" s="21"/>
      <c r="C184" s="161" t="s">
        <v>217</v>
      </c>
      <c r="D184" s="161" t="s">
        <v>205</v>
      </c>
      <c r="E184" s="162" t="s">
        <v>218</v>
      </c>
      <c r="F184" s="163" t="s">
        <v>219</v>
      </c>
      <c r="G184" s="164" t="s">
        <v>198</v>
      </c>
      <c r="H184" s="165">
        <v>65</v>
      </c>
      <c r="I184" s="4"/>
      <c r="J184" s="166">
        <f>ROUND(I184*H184,2)</f>
        <v>0</v>
      </c>
      <c r="K184" s="167"/>
      <c r="L184" s="168"/>
      <c r="M184" s="169" t="s">
        <v>1</v>
      </c>
      <c r="N184" s="170" t="s">
        <v>41</v>
      </c>
      <c r="P184" s="136">
        <f>O184*H184</f>
        <v>0</v>
      </c>
      <c r="Q184" s="136">
        <v>0.0003</v>
      </c>
      <c r="R184" s="136">
        <f>Q184*H184</f>
        <v>0.0195</v>
      </c>
      <c r="S184" s="136">
        <v>0</v>
      </c>
      <c r="T184" s="137">
        <f>S184*H184</f>
        <v>0</v>
      </c>
      <c r="AR184" s="138" t="s">
        <v>183</v>
      </c>
      <c r="AT184" s="138" t="s">
        <v>205</v>
      </c>
      <c r="AU184" s="138" t="s">
        <v>86</v>
      </c>
      <c r="AY184" s="7" t="s">
        <v>127</v>
      </c>
      <c r="BE184" s="139">
        <f>IF(N184="základní",J184,0)</f>
        <v>0</v>
      </c>
      <c r="BF184" s="139">
        <f>IF(N184="snížená",J184,0)</f>
        <v>0</v>
      </c>
      <c r="BG184" s="139">
        <f>IF(N184="zákl. přenesená",J184,0)</f>
        <v>0</v>
      </c>
      <c r="BH184" s="139">
        <f>IF(N184="sníž. přenesená",J184,0)</f>
        <v>0</v>
      </c>
      <c r="BI184" s="139">
        <f>IF(N184="nulová",J184,0)</f>
        <v>0</v>
      </c>
      <c r="BJ184" s="7" t="s">
        <v>84</v>
      </c>
      <c r="BK184" s="139">
        <f>ROUND(I184*H184,2)</f>
        <v>0</v>
      </c>
      <c r="BL184" s="7" t="s">
        <v>133</v>
      </c>
      <c r="BM184" s="138" t="s">
        <v>220</v>
      </c>
    </row>
    <row r="185" spans="2:65" s="20" customFormat="1" ht="16.5" customHeight="1">
      <c r="B185" s="21"/>
      <c r="C185" s="127" t="s">
        <v>8</v>
      </c>
      <c r="D185" s="127" t="s">
        <v>129</v>
      </c>
      <c r="E185" s="128" t="s">
        <v>221</v>
      </c>
      <c r="F185" s="129" t="s">
        <v>222</v>
      </c>
      <c r="G185" s="130" t="s">
        <v>132</v>
      </c>
      <c r="H185" s="131">
        <v>11.6</v>
      </c>
      <c r="I185" s="3"/>
      <c r="J185" s="132">
        <f>ROUND(I185*H185,2)</f>
        <v>0</v>
      </c>
      <c r="K185" s="133"/>
      <c r="L185" s="21"/>
      <c r="M185" s="134" t="s">
        <v>1</v>
      </c>
      <c r="N185" s="135" t="s">
        <v>41</v>
      </c>
      <c r="P185" s="136">
        <f>O185*H185</f>
        <v>0</v>
      </c>
      <c r="Q185" s="136">
        <v>0.25</v>
      </c>
      <c r="R185" s="136">
        <f>Q185*H185</f>
        <v>2.9</v>
      </c>
      <c r="S185" s="136">
        <v>0</v>
      </c>
      <c r="T185" s="137">
        <f>S185*H185</f>
        <v>0</v>
      </c>
      <c r="AR185" s="138" t="s">
        <v>133</v>
      </c>
      <c r="AT185" s="138" t="s">
        <v>129</v>
      </c>
      <c r="AU185" s="138" t="s">
        <v>86</v>
      </c>
      <c r="AY185" s="7" t="s">
        <v>127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7" t="s">
        <v>84</v>
      </c>
      <c r="BK185" s="139">
        <f>ROUND(I185*H185,2)</f>
        <v>0</v>
      </c>
      <c r="BL185" s="7" t="s">
        <v>133</v>
      </c>
      <c r="BM185" s="138" t="s">
        <v>223</v>
      </c>
    </row>
    <row r="186" spans="2:51" s="147" customFormat="1" ht="12">
      <c r="B186" s="148"/>
      <c r="D186" s="142" t="s">
        <v>135</v>
      </c>
      <c r="E186" s="149" t="s">
        <v>1</v>
      </c>
      <c r="F186" s="150" t="s">
        <v>224</v>
      </c>
      <c r="H186" s="151">
        <v>11.6</v>
      </c>
      <c r="L186" s="148"/>
      <c r="M186" s="152"/>
      <c r="T186" s="153"/>
      <c r="AT186" s="149" t="s">
        <v>135</v>
      </c>
      <c r="AU186" s="149" t="s">
        <v>86</v>
      </c>
      <c r="AV186" s="147" t="s">
        <v>86</v>
      </c>
      <c r="AW186" s="147" t="s">
        <v>32</v>
      </c>
      <c r="AX186" s="147" t="s">
        <v>84</v>
      </c>
      <c r="AY186" s="149" t="s">
        <v>127</v>
      </c>
    </row>
    <row r="187" spans="2:65" s="20" customFormat="1" ht="44.25" customHeight="1">
      <c r="B187" s="21"/>
      <c r="C187" s="127" t="s">
        <v>225</v>
      </c>
      <c r="D187" s="127" t="s">
        <v>129</v>
      </c>
      <c r="E187" s="128" t="s">
        <v>226</v>
      </c>
      <c r="F187" s="129" t="s">
        <v>227</v>
      </c>
      <c r="G187" s="130" t="s">
        <v>228</v>
      </c>
      <c r="H187" s="131">
        <v>34</v>
      </c>
      <c r="I187" s="3"/>
      <c r="J187" s="132">
        <f>ROUND(I187*H187,2)</f>
        <v>0</v>
      </c>
      <c r="K187" s="133"/>
      <c r="L187" s="21"/>
      <c r="M187" s="134" t="s">
        <v>1</v>
      </c>
      <c r="N187" s="135" t="s">
        <v>41</v>
      </c>
      <c r="P187" s="136">
        <f>O187*H187</f>
        <v>0</v>
      </c>
      <c r="Q187" s="136">
        <v>0.2044</v>
      </c>
      <c r="R187" s="136">
        <f>Q187*H187</f>
        <v>6.9496</v>
      </c>
      <c r="S187" s="136">
        <v>0</v>
      </c>
      <c r="T187" s="137">
        <f>S187*H187</f>
        <v>0</v>
      </c>
      <c r="AR187" s="138" t="s">
        <v>133</v>
      </c>
      <c r="AT187" s="138" t="s">
        <v>129</v>
      </c>
      <c r="AU187" s="138" t="s">
        <v>86</v>
      </c>
      <c r="AY187" s="7" t="s">
        <v>127</v>
      </c>
      <c r="BE187" s="139">
        <f>IF(N187="základní",J187,0)</f>
        <v>0</v>
      </c>
      <c r="BF187" s="139">
        <f>IF(N187="snížená",J187,0)</f>
        <v>0</v>
      </c>
      <c r="BG187" s="139">
        <f>IF(N187="zákl. přenesená",J187,0)</f>
        <v>0</v>
      </c>
      <c r="BH187" s="139">
        <f>IF(N187="sníž. přenesená",J187,0)</f>
        <v>0</v>
      </c>
      <c r="BI187" s="139">
        <f>IF(N187="nulová",J187,0)</f>
        <v>0</v>
      </c>
      <c r="BJ187" s="7" t="s">
        <v>84</v>
      </c>
      <c r="BK187" s="139">
        <f>ROUND(I187*H187,2)</f>
        <v>0</v>
      </c>
      <c r="BL187" s="7" t="s">
        <v>133</v>
      </c>
      <c r="BM187" s="138" t="s">
        <v>229</v>
      </c>
    </row>
    <row r="188" spans="2:63" s="115" customFormat="1" ht="22.9" customHeight="1">
      <c r="B188" s="116"/>
      <c r="D188" s="117" t="s">
        <v>75</v>
      </c>
      <c r="E188" s="125" t="s">
        <v>230</v>
      </c>
      <c r="F188" s="125" t="s">
        <v>231</v>
      </c>
      <c r="J188" s="126">
        <f>BK188</f>
        <v>0</v>
      </c>
      <c r="L188" s="116"/>
      <c r="M188" s="120"/>
      <c r="P188" s="121">
        <f>SUM(P189:P192)</f>
        <v>0</v>
      </c>
      <c r="R188" s="121">
        <f>SUM(R189:R192)</f>
        <v>3.128</v>
      </c>
      <c r="T188" s="122">
        <f>SUM(T189:T192)</f>
        <v>0</v>
      </c>
      <c r="AR188" s="117" t="s">
        <v>84</v>
      </c>
      <c r="AT188" s="123" t="s">
        <v>75</v>
      </c>
      <c r="AU188" s="123" t="s">
        <v>84</v>
      </c>
      <c r="AY188" s="117" t="s">
        <v>127</v>
      </c>
      <c r="BK188" s="124">
        <f>SUM(BK189:BK192)</f>
        <v>0</v>
      </c>
    </row>
    <row r="189" spans="2:65" s="20" customFormat="1" ht="21.75" customHeight="1">
      <c r="B189" s="21"/>
      <c r="C189" s="127" t="s">
        <v>232</v>
      </c>
      <c r="D189" s="127" t="s">
        <v>129</v>
      </c>
      <c r="E189" s="128" t="s">
        <v>233</v>
      </c>
      <c r="F189" s="129" t="s">
        <v>234</v>
      </c>
      <c r="G189" s="130" t="s">
        <v>235</v>
      </c>
      <c r="H189" s="131">
        <v>1</v>
      </c>
      <c r="I189" s="3"/>
      <c r="J189" s="132">
        <f>ROUND(I189*H189,2)</f>
        <v>0</v>
      </c>
      <c r="K189" s="133"/>
      <c r="L189" s="21"/>
      <c r="M189" s="134" t="s">
        <v>1</v>
      </c>
      <c r="N189" s="135" t="s">
        <v>41</v>
      </c>
      <c r="P189" s="136">
        <f>O189*H189</f>
        <v>0</v>
      </c>
      <c r="Q189" s="136">
        <v>3</v>
      </c>
      <c r="R189" s="136">
        <f>Q189*H189</f>
        <v>3</v>
      </c>
      <c r="S189" s="136">
        <v>0</v>
      </c>
      <c r="T189" s="137">
        <f>S189*H189</f>
        <v>0</v>
      </c>
      <c r="AR189" s="138" t="s">
        <v>133</v>
      </c>
      <c r="AT189" s="138" t="s">
        <v>129</v>
      </c>
      <c r="AU189" s="138" t="s">
        <v>86</v>
      </c>
      <c r="AY189" s="7" t="s">
        <v>127</v>
      </c>
      <c r="BE189" s="139">
        <f>IF(N189="základní",J189,0)</f>
        <v>0</v>
      </c>
      <c r="BF189" s="139">
        <f>IF(N189="snížená",J189,0)</f>
        <v>0</v>
      </c>
      <c r="BG189" s="139">
        <f>IF(N189="zákl. přenesená",J189,0)</f>
        <v>0</v>
      </c>
      <c r="BH189" s="139">
        <f>IF(N189="sníž. přenesená",J189,0)</f>
        <v>0</v>
      </c>
      <c r="BI189" s="139">
        <f>IF(N189="nulová",J189,0)</f>
        <v>0</v>
      </c>
      <c r="BJ189" s="7" t="s">
        <v>84</v>
      </c>
      <c r="BK189" s="139">
        <f>ROUND(I189*H189,2)</f>
        <v>0</v>
      </c>
      <c r="BL189" s="7" t="s">
        <v>133</v>
      </c>
      <c r="BM189" s="138" t="s">
        <v>236</v>
      </c>
    </row>
    <row r="190" spans="2:65" s="20" customFormat="1" ht="24.2" customHeight="1">
      <c r="B190" s="21"/>
      <c r="C190" s="127" t="s">
        <v>237</v>
      </c>
      <c r="D190" s="127" t="s">
        <v>129</v>
      </c>
      <c r="E190" s="128" t="s">
        <v>238</v>
      </c>
      <c r="F190" s="129" t="s">
        <v>239</v>
      </c>
      <c r="G190" s="130" t="s">
        <v>235</v>
      </c>
      <c r="H190" s="131">
        <v>4</v>
      </c>
      <c r="I190" s="3"/>
      <c r="J190" s="132">
        <f>ROUND(I190*H190,2)</f>
        <v>0</v>
      </c>
      <c r="K190" s="133"/>
      <c r="L190" s="21"/>
      <c r="M190" s="134" t="s">
        <v>1</v>
      </c>
      <c r="N190" s="135" t="s">
        <v>41</v>
      </c>
      <c r="P190" s="136">
        <f>O190*H190</f>
        <v>0</v>
      </c>
      <c r="Q190" s="136">
        <v>0</v>
      </c>
      <c r="R190" s="136">
        <f>Q190*H190</f>
        <v>0</v>
      </c>
      <c r="S190" s="136">
        <v>0</v>
      </c>
      <c r="T190" s="137">
        <f>S190*H190</f>
        <v>0</v>
      </c>
      <c r="AR190" s="138" t="s">
        <v>133</v>
      </c>
      <c r="AT190" s="138" t="s">
        <v>129</v>
      </c>
      <c r="AU190" s="138" t="s">
        <v>86</v>
      </c>
      <c r="AY190" s="7" t="s">
        <v>127</v>
      </c>
      <c r="BE190" s="139">
        <f>IF(N190="základní",J190,0)</f>
        <v>0</v>
      </c>
      <c r="BF190" s="139">
        <f>IF(N190="snížená",J190,0)</f>
        <v>0</v>
      </c>
      <c r="BG190" s="139">
        <f>IF(N190="zákl. přenesená",J190,0)</f>
        <v>0</v>
      </c>
      <c r="BH190" s="139">
        <f>IF(N190="sníž. přenesená",J190,0)</f>
        <v>0</v>
      </c>
      <c r="BI190" s="139">
        <f>IF(N190="nulová",J190,0)</f>
        <v>0</v>
      </c>
      <c r="BJ190" s="7" t="s">
        <v>84</v>
      </c>
      <c r="BK190" s="139">
        <f>ROUND(I190*H190,2)</f>
        <v>0</v>
      </c>
      <c r="BL190" s="7" t="s">
        <v>133</v>
      </c>
      <c r="BM190" s="138" t="s">
        <v>240</v>
      </c>
    </row>
    <row r="191" spans="2:65" s="20" customFormat="1" ht="16.5" customHeight="1">
      <c r="B191" s="21"/>
      <c r="C191" s="161" t="s">
        <v>241</v>
      </c>
      <c r="D191" s="161" t="s">
        <v>205</v>
      </c>
      <c r="E191" s="162" t="s">
        <v>242</v>
      </c>
      <c r="F191" s="163" t="s">
        <v>243</v>
      </c>
      <c r="G191" s="164" t="s">
        <v>235</v>
      </c>
      <c r="H191" s="165">
        <v>2</v>
      </c>
      <c r="I191" s="4"/>
      <c r="J191" s="166">
        <f>ROUND(I191*H191,2)</f>
        <v>0</v>
      </c>
      <c r="K191" s="167"/>
      <c r="L191" s="168"/>
      <c r="M191" s="169" t="s">
        <v>1</v>
      </c>
      <c r="N191" s="170" t="s">
        <v>41</v>
      </c>
      <c r="P191" s="136">
        <f>O191*H191</f>
        <v>0</v>
      </c>
      <c r="Q191" s="136">
        <v>0.032</v>
      </c>
      <c r="R191" s="136">
        <f>Q191*H191</f>
        <v>0.064</v>
      </c>
      <c r="S191" s="136">
        <v>0</v>
      </c>
      <c r="T191" s="137">
        <f>S191*H191</f>
        <v>0</v>
      </c>
      <c r="AR191" s="138" t="s">
        <v>183</v>
      </c>
      <c r="AT191" s="138" t="s">
        <v>205</v>
      </c>
      <c r="AU191" s="138" t="s">
        <v>86</v>
      </c>
      <c r="AY191" s="7" t="s">
        <v>127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7" t="s">
        <v>84</v>
      </c>
      <c r="BK191" s="139">
        <f>ROUND(I191*H191,2)</f>
        <v>0</v>
      </c>
      <c r="BL191" s="7" t="s">
        <v>133</v>
      </c>
      <c r="BM191" s="138" t="s">
        <v>244</v>
      </c>
    </row>
    <row r="192" spans="2:65" s="20" customFormat="1" ht="16.5" customHeight="1">
      <c r="B192" s="21"/>
      <c r="C192" s="161" t="s">
        <v>245</v>
      </c>
      <c r="D192" s="161" t="s">
        <v>205</v>
      </c>
      <c r="E192" s="162" t="s">
        <v>246</v>
      </c>
      <c r="F192" s="163" t="s">
        <v>247</v>
      </c>
      <c r="G192" s="164" t="s">
        <v>235</v>
      </c>
      <c r="H192" s="165">
        <v>2</v>
      </c>
      <c r="I192" s="4"/>
      <c r="J192" s="166">
        <f>ROUND(I192*H192,2)</f>
        <v>0</v>
      </c>
      <c r="K192" s="167"/>
      <c r="L192" s="168"/>
      <c r="M192" s="169" t="s">
        <v>1</v>
      </c>
      <c r="N192" s="170" t="s">
        <v>41</v>
      </c>
      <c r="P192" s="136">
        <f>O192*H192</f>
        <v>0</v>
      </c>
      <c r="Q192" s="136">
        <v>0.032</v>
      </c>
      <c r="R192" s="136">
        <f>Q192*H192</f>
        <v>0.064</v>
      </c>
      <c r="S192" s="136">
        <v>0</v>
      </c>
      <c r="T192" s="137">
        <f>S192*H192</f>
        <v>0</v>
      </c>
      <c r="AR192" s="138" t="s">
        <v>183</v>
      </c>
      <c r="AT192" s="138" t="s">
        <v>205</v>
      </c>
      <c r="AU192" s="138" t="s">
        <v>86</v>
      </c>
      <c r="AY192" s="7" t="s">
        <v>127</v>
      </c>
      <c r="BE192" s="139">
        <f>IF(N192="základní",J192,0)</f>
        <v>0</v>
      </c>
      <c r="BF192" s="139">
        <f>IF(N192="snížená",J192,0)</f>
        <v>0</v>
      </c>
      <c r="BG192" s="139">
        <f>IF(N192="zákl. přenesená",J192,0)</f>
        <v>0</v>
      </c>
      <c r="BH192" s="139">
        <f>IF(N192="sníž. přenesená",J192,0)</f>
        <v>0</v>
      </c>
      <c r="BI192" s="139">
        <f>IF(N192="nulová",J192,0)</f>
        <v>0</v>
      </c>
      <c r="BJ192" s="7" t="s">
        <v>84</v>
      </c>
      <c r="BK192" s="139">
        <f>ROUND(I192*H192,2)</f>
        <v>0</v>
      </c>
      <c r="BL192" s="7" t="s">
        <v>133</v>
      </c>
      <c r="BM192" s="138" t="s">
        <v>248</v>
      </c>
    </row>
    <row r="193" spans="2:63" s="115" customFormat="1" ht="22.9" customHeight="1">
      <c r="B193" s="116"/>
      <c r="D193" s="117" t="s">
        <v>75</v>
      </c>
      <c r="E193" s="125" t="s">
        <v>249</v>
      </c>
      <c r="F193" s="125" t="s">
        <v>250</v>
      </c>
      <c r="J193" s="126">
        <f>BK193</f>
        <v>0</v>
      </c>
      <c r="L193" s="116"/>
      <c r="M193" s="120"/>
      <c r="P193" s="121">
        <f>SUM(P194:P197)</f>
        <v>0</v>
      </c>
      <c r="R193" s="121">
        <f>SUM(R194:R197)</f>
        <v>0.037196950000000006</v>
      </c>
      <c r="T193" s="122">
        <f>SUM(T194:T197)</f>
        <v>0</v>
      </c>
      <c r="AR193" s="117" t="s">
        <v>84</v>
      </c>
      <c r="AT193" s="123" t="s">
        <v>75</v>
      </c>
      <c r="AU193" s="123" t="s">
        <v>84</v>
      </c>
      <c r="AY193" s="117" t="s">
        <v>127</v>
      </c>
      <c r="BK193" s="124">
        <f>SUM(BK194:BK197)</f>
        <v>0</v>
      </c>
    </row>
    <row r="194" spans="2:65" s="20" customFormat="1" ht="24.2" customHeight="1">
      <c r="B194" s="21"/>
      <c r="C194" s="127" t="s">
        <v>7</v>
      </c>
      <c r="D194" s="127" t="s">
        <v>129</v>
      </c>
      <c r="E194" s="128" t="s">
        <v>251</v>
      </c>
      <c r="F194" s="129" t="s">
        <v>252</v>
      </c>
      <c r="G194" s="130" t="s">
        <v>181</v>
      </c>
      <c r="H194" s="131">
        <v>0.035</v>
      </c>
      <c r="I194" s="3"/>
      <c r="J194" s="132">
        <f>ROUND(I194*H194,2)</f>
        <v>0</v>
      </c>
      <c r="K194" s="133"/>
      <c r="L194" s="21"/>
      <c r="M194" s="134" t="s">
        <v>1</v>
      </c>
      <c r="N194" s="135" t="s">
        <v>41</v>
      </c>
      <c r="P194" s="136">
        <f>O194*H194</f>
        <v>0</v>
      </c>
      <c r="Q194" s="136">
        <v>1.06277</v>
      </c>
      <c r="R194" s="136">
        <f>Q194*H194</f>
        <v>0.037196950000000006</v>
      </c>
      <c r="S194" s="136">
        <v>0</v>
      </c>
      <c r="T194" s="137">
        <f>S194*H194</f>
        <v>0</v>
      </c>
      <c r="AR194" s="138" t="s">
        <v>133</v>
      </c>
      <c r="AT194" s="138" t="s">
        <v>129</v>
      </c>
      <c r="AU194" s="138" t="s">
        <v>86</v>
      </c>
      <c r="AY194" s="7" t="s">
        <v>127</v>
      </c>
      <c r="BE194" s="139">
        <f>IF(N194="základní",J194,0)</f>
        <v>0</v>
      </c>
      <c r="BF194" s="139">
        <f>IF(N194="snížená",J194,0)</f>
        <v>0</v>
      </c>
      <c r="BG194" s="139">
        <f>IF(N194="zákl. přenesená",J194,0)</f>
        <v>0</v>
      </c>
      <c r="BH194" s="139">
        <f>IF(N194="sníž. přenesená",J194,0)</f>
        <v>0</v>
      </c>
      <c r="BI194" s="139">
        <f>IF(N194="nulová",J194,0)</f>
        <v>0</v>
      </c>
      <c r="BJ194" s="7" t="s">
        <v>84</v>
      </c>
      <c r="BK194" s="139">
        <f>ROUND(I194*H194,2)</f>
        <v>0</v>
      </c>
      <c r="BL194" s="7" t="s">
        <v>133</v>
      </c>
      <c r="BM194" s="138" t="s">
        <v>253</v>
      </c>
    </row>
    <row r="195" spans="2:51" s="147" customFormat="1" ht="12">
      <c r="B195" s="148"/>
      <c r="D195" s="142" t="s">
        <v>135</v>
      </c>
      <c r="E195" s="149" t="s">
        <v>1</v>
      </c>
      <c r="F195" s="150" t="s">
        <v>254</v>
      </c>
      <c r="H195" s="151">
        <v>0.035</v>
      </c>
      <c r="L195" s="148"/>
      <c r="M195" s="152"/>
      <c r="T195" s="153"/>
      <c r="AT195" s="149" t="s">
        <v>135</v>
      </c>
      <c r="AU195" s="149" t="s">
        <v>86</v>
      </c>
      <c r="AV195" s="147" t="s">
        <v>86</v>
      </c>
      <c r="AW195" s="147" t="s">
        <v>32</v>
      </c>
      <c r="AX195" s="147" t="s">
        <v>84</v>
      </c>
      <c r="AY195" s="149" t="s">
        <v>127</v>
      </c>
    </row>
    <row r="196" spans="2:65" s="20" customFormat="1" ht="16.5" customHeight="1">
      <c r="B196" s="21"/>
      <c r="C196" s="127" t="s">
        <v>255</v>
      </c>
      <c r="D196" s="127" t="s">
        <v>129</v>
      </c>
      <c r="E196" s="128" t="s">
        <v>256</v>
      </c>
      <c r="F196" s="129" t="s">
        <v>257</v>
      </c>
      <c r="G196" s="130" t="s">
        <v>132</v>
      </c>
      <c r="H196" s="131">
        <v>0.6</v>
      </c>
      <c r="I196" s="3"/>
      <c r="J196" s="132">
        <f>ROUND(I196*H196,2)</f>
        <v>0</v>
      </c>
      <c r="K196" s="133"/>
      <c r="L196" s="21"/>
      <c r="M196" s="134" t="s">
        <v>1</v>
      </c>
      <c r="N196" s="135" t="s">
        <v>41</v>
      </c>
      <c r="P196" s="136">
        <f>O196*H196</f>
        <v>0</v>
      </c>
      <c r="Q196" s="136">
        <v>0</v>
      </c>
      <c r="R196" s="136">
        <f>Q196*H196</f>
        <v>0</v>
      </c>
      <c r="S196" s="136">
        <v>0</v>
      </c>
      <c r="T196" s="137">
        <f>S196*H196</f>
        <v>0</v>
      </c>
      <c r="AR196" s="138" t="s">
        <v>133</v>
      </c>
      <c r="AT196" s="138" t="s">
        <v>129</v>
      </c>
      <c r="AU196" s="138" t="s">
        <v>86</v>
      </c>
      <c r="AY196" s="7" t="s">
        <v>127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7" t="s">
        <v>84</v>
      </c>
      <c r="BK196" s="139">
        <f>ROUND(I196*H196,2)</f>
        <v>0</v>
      </c>
      <c r="BL196" s="7" t="s">
        <v>133</v>
      </c>
      <c r="BM196" s="138" t="s">
        <v>258</v>
      </c>
    </row>
    <row r="197" spans="2:51" s="147" customFormat="1" ht="12">
      <c r="B197" s="148"/>
      <c r="D197" s="142" t="s">
        <v>135</v>
      </c>
      <c r="E197" s="149" t="s">
        <v>1</v>
      </c>
      <c r="F197" s="150" t="s">
        <v>259</v>
      </c>
      <c r="H197" s="151">
        <v>0.6</v>
      </c>
      <c r="L197" s="148"/>
      <c r="M197" s="152"/>
      <c r="T197" s="153"/>
      <c r="AT197" s="149" t="s">
        <v>135</v>
      </c>
      <c r="AU197" s="149" t="s">
        <v>86</v>
      </c>
      <c r="AV197" s="147" t="s">
        <v>86</v>
      </c>
      <c r="AW197" s="147" t="s">
        <v>32</v>
      </c>
      <c r="AX197" s="147" t="s">
        <v>84</v>
      </c>
      <c r="AY197" s="149" t="s">
        <v>127</v>
      </c>
    </row>
    <row r="198" spans="2:63" s="115" customFormat="1" ht="22.9" customHeight="1">
      <c r="B198" s="116"/>
      <c r="D198" s="117" t="s">
        <v>75</v>
      </c>
      <c r="E198" s="125" t="s">
        <v>260</v>
      </c>
      <c r="F198" s="125" t="s">
        <v>261</v>
      </c>
      <c r="J198" s="126">
        <f>BK198</f>
        <v>0</v>
      </c>
      <c r="L198" s="116"/>
      <c r="M198" s="120"/>
      <c r="P198" s="121">
        <f>SUM(P199:P203)</f>
        <v>0</v>
      </c>
      <c r="R198" s="121">
        <f>SUM(R199:R203)</f>
        <v>4.37424</v>
      </c>
      <c r="T198" s="122">
        <f>SUM(T199:T203)</f>
        <v>0</v>
      </c>
      <c r="AR198" s="117" t="s">
        <v>84</v>
      </c>
      <c r="AT198" s="123" t="s">
        <v>75</v>
      </c>
      <c r="AU198" s="123" t="s">
        <v>84</v>
      </c>
      <c r="AY198" s="117" t="s">
        <v>127</v>
      </c>
      <c r="BK198" s="124">
        <f>SUM(BK199:BK203)</f>
        <v>0</v>
      </c>
    </row>
    <row r="199" spans="2:65" s="20" customFormat="1" ht="24.2" customHeight="1">
      <c r="B199" s="21"/>
      <c r="C199" s="127" t="s">
        <v>262</v>
      </c>
      <c r="D199" s="127" t="s">
        <v>129</v>
      </c>
      <c r="E199" s="128" t="s">
        <v>263</v>
      </c>
      <c r="F199" s="129" t="s">
        <v>264</v>
      </c>
      <c r="G199" s="130" t="s">
        <v>132</v>
      </c>
      <c r="H199" s="131">
        <v>1.3</v>
      </c>
      <c r="I199" s="3"/>
      <c r="J199" s="132">
        <f>ROUND(I199*H199,2)</f>
        <v>0</v>
      </c>
      <c r="K199" s="133"/>
      <c r="L199" s="21"/>
      <c r="M199" s="134" t="s">
        <v>1</v>
      </c>
      <c r="N199" s="135" t="s">
        <v>41</v>
      </c>
      <c r="P199" s="136">
        <f>O199*H199</f>
        <v>0</v>
      </c>
      <c r="Q199" s="136">
        <v>2.16</v>
      </c>
      <c r="R199" s="136">
        <f>Q199*H199</f>
        <v>2.8080000000000003</v>
      </c>
      <c r="S199" s="136">
        <v>0</v>
      </c>
      <c r="T199" s="137">
        <f>S199*H199</f>
        <v>0</v>
      </c>
      <c r="AR199" s="138" t="s">
        <v>133</v>
      </c>
      <c r="AT199" s="138" t="s">
        <v>129</v>
      </c>
      <c r="AU199" s="138" t="s">
        <v>86</v>
      </c>
      <c r="AY199" s="7" t="s">
        <v>127</v>
      </c>
      <c r="BE199" s="139">
        <f>IF(N199="základní",J199,0)</f>
        <v>0</v>
      </c>
      <c r="BF199" s="139">
        <f>IF(N199="snížená",J199,0)</f>
        <v>0</v>
      </c>
      <c r="BG199" s="139">
        <f>IF(N199="zákl. přenesená",J199,0)</f>
        <v>0</v>
      </c>
      <c r="BH199" s="139">
        <f>IF(N199="sníž. přenesená",J199,0)</f>
        <v>0</v>
      </c>
      <c r="BI199" s="139">
        <f>IF(N199="nulová",J199,0)</f>
        <v>0</v>
      </c>
      <c r="BJ199" s="7" t="s">
        <v>84</v>
      </c>
      <c r="BK199" s="139">
        <f>ROUND(I199*H199,2)</f>
        <v>0</v>
      </c>
      <c r="BL199" s="7" t="s">
        <v>133</v>
      </c>
      <c r="BM199" s="138" t="s">
        <v>265</v>
      </c>
    </row>
    <row r="200" spans="2:51" s="147" customFormat="1" ht="12">
      <c r="B200" s="148"/>
      <c r="D200" s="142" t="s">
        <v>135</v>
      </c>
      <c r="E200" s="149" t="s">
        <v>1</v>
      </c>
      <c r="F200" s="150" t="s">
        <v>266</v>
      </c>
      <c r="H200" s="151">
        <v>1.3</v>
      </c>
      <c r="L200" s="148"/>
      <c r="M200" s="152"/>
      <c r="T200" s="153"/>
      <c r="AT200" s="149" t="s">
        <v>135</v>
      </c>
      <c r="AU200" s="149" t="s">
        <v>86</v>
      </c>
      <c r="AV200" s="147" t="s">
        <v>86</v>
      </c>
      <c r="AW200" s="147" t="s">
        <v>32</v>
      </c>
      <c r="AX200" s="147" t="s">
        <v>84</v>
      </c>
      <c r="AY200" s="149" t="s">
        <v>127</v>
      </c>
    </row>
    <row r="201" spans="2:65" s="20" customFormat="1" ht="24.2" customHeight="1">
      <c r="B201" s="21"/>
      <c r="C201" s="127" t="s">
        <v>267</v>
      </c>
      <c r="D201" s="127" t="s">
        <v>129</v>
      </c>
      <c r="E201" s="128" t="s">
        <v>268</v>
      </c>
      <c r="F201" s="129" t="s">
        <v>269</v>
      </c>
      <c r="G201" s="130" t="s">
        <v>198</v>
      </c>
      <c r="H201" s="131">
        <v>6.5</v>
      </c>
      <c r="I201" s="3"/>
      <c r="J201" s="132">
        <f>ROUND(I201*H201,2)</f>
        <v>0</v>
      </c>
      <c r="K201" s="133"/>
      <c r="L201" s="21"/>
      <c r="M201" s="134" t="s">
        <v>1</v>
      </c>
      <c r="N201" s="135" t="s">
        <v>41</v>
      </c>
      <c r="P201" s="136">
        <f>O201*H201</f>
        <v>0</v>
      </c>
      <c r="Q201" s="136">
        <v>0.24096</v>
      </c>
      <c r="R201" s="136">
        <f>Q201*H201</f>
        <v>1.56624</v>
      </c>
      <c r="S201" s="136">
        <v>0</v>
      </c>
      <c r="T201" s="137">
        <f>S201*H201</f>
        <v>0</v>
      </c>
      <c r="AR201" s="138" t="s">
        <v>133</v>
      </c>
      <c r="AT201" s="138" t="s">
        <v>129</v>
      </c>
      <c r="AU201" s="138" t="s">
        <v>86</v>
      </c>
      <c r="AY201" s="7" t="s">
        <v>127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7" t="s">
        <v>84</v>
      </c>
      <c r="BK201" s="139">
        <f>ROUND(I201*H201,2)</f>
        <v>0</v>
      </c>
      <c r="BL201" s="7" t="s">
        <v>133</v>
      </c>
      <c r="BM201" s="138" t="s">
        <v>270</v>
      </c>
    </row>
    <row r="202" spans="2:51" s="140" customFormat="1" ht="12">
      <c r="B202" s="141"/>
      <c r="D202" s="142" t="s">
        <v>135</v>
      </c>
      <c r="E202" s="143" t="s">
        <v>1</v>
      </c>
      <c r="F202" s="144" t="s">
        <v>271</v>
      </c>
      <c r="H202" s="143" t="s">
        <v>1</v>
      </c>
      <c r="L202" s="141"/>
      <c r="M202" s="145"/>
      <c r="T202" s="146"/>
      <c r="AT202" s="143" t="s">
        <v>135</v>
      </c>
      <c r="AU202" s="143" t="s">
        <v>86</v>
      </c>
      <c r="AV202" s="140" t="s">
        <v>84</v>
      </c>
      <c r="AW202" s="140" t="s">
        <v>32</v>
      </c>
      <c r="AX202" s="140" t="s">
        <v>76</v>
      </c>
      <c r="AY202" s="143" t="s">
        <v>127</v>
      </c>
    </row>
    <row r="203" spans="2:51" s="147" customFormat="1" ht="12">
      <c r="B203" s="148"/>
      <c r="D203" s="142" t="s">
        <v>135</v>
      </c>
      <c r="E203" s="149" t="s">
        <v>1</v>
      </c>
      <c r="F203" s="150" t="s">
        <v>272</v>
      </c>
      <c r="H203" s="151">
        <v>6.5</v>
      </c>
      <c r="L203" s="148"/>
      <c r="M203" s="152"/>
      <c r="T203" s="153"/>
      <c r="AT203" s="149" t="s">
        <v>135</v>
      </c>
      <c r="AU203" s="149" t="s">
        <v>86</v>
      </c>
      <c r="AV203" s="147" t="s">
        <v>86</v>
      </c>
      <c r="AW203" s="147" t="s">
        <v>32</v>
      </c>
      <c r="AX203" s="147" t="s">
        <v>84</v>
      </c>
      <c r="AY203" s="149" t="s">
        <v>127</v>
      </c>
    </row>
    <row r="204" spans="2:63" s="115" customFormat="1" ht="22.9" customHeight="1">
      <c r="B204" s="116"/>
      <c r="D204" s="117" t="s">
        <v>75</v>
      </c>
      <c r="E204" s="125" t="s">
        <v>183</v>
      </c>
      <c r="F204" s="125" t="s">
        <v>273</v>
      </c>
      <c r="J204" s="126">
        <f>BK204</f>
        <v>0</v>
      </c>
      <c r="L204" s="116"/>
      <c r="M204" s="120"/>
      <c r="P204" s="121">
        <f>SUM(P205:P211)</f>
        <v>0</v>
      </c>
      <c r="R204" s="121">
        <f>SUM(R205:R211)</f>
        <v>0.111325</v>
      </c>
      <c r="T204" s="122">
        <f>SUM(T205:T211)</f>
        <v>0</v>
      </c>
      <c r="AR204" s="117" t="s">
        <v>84</v>
      </c>
      <c r="AT204" s="123" t="s">
        <v>75</v>
      </c>
      <c r="AU204" s="123" t="s">
        <v>84</v>
      </c>
      <c r="AY204" s="117" t="s">
        <v>127</v>
      </c>
      <c r="BK204" s="124">
        <f>SUM(BK205:BK211)</f>
        <v>0</v>
      </c>
    </row>
    <row r="205" spans="2:65" s="20" customFormat="1" ht="24.2" customHeight="1">
      <c r="B205" s="21"/>
      <c r="C205" s="127" t="s">
        <v>274</v>
      </c>
      <c r="D205" s="127" t="s">
        <v>129</v>
      </c>
      <c r="E205" s="128" t="s">
        <v>275</v>
      </c>
      <c r="F205" s="129" t="s">
        <v>276</v>
      </c>
      <c r="G205" s="130" t="s">
        <v>228</v>
      </c>
      <c r="H205" s="131">
        <v>43.5</v>
      </c>
      <c r="I205" s="3"/>
      <c r="J205" s="132">
        <f>ROUND(I205*H205,2)</f>
        <v>0</v>
      </c>
      <c r="K205" s="133"/>
      <c r="L205" s="21"/>
      <c r="M205" s="134" t="s">
        <v>1</v>
      </c>
      <c r="N205" s="135" t="s">
        <v>41</v>
      </c>
      <c r="P205" s="136">
        <f>O205*H205</f>
        <v>0</v>
      </c>
      <c r="Q205" s="136">
        <v>0.00131</v>
      </c>
      <c r="R205" s="136">
        <f>Q205*H205</f>
        <v>0.056985</v>
      </c>
      <c r="S205" s="136">
        <v>0</v>
      </c>
      <c r="T205" s="137">
        <f>S205*H205</f>
        <v>0</v>
      </c>
      <c r="AR205" s="138" t="s">
        <v>133</v>
      </c>
      <c r="AT205" s="138" t="s">
        <v>129</v>
      </c>
      <c r="AU205" s="138" t="s">
        <v>86</v>
      </c>
      <c r="AY205" s="7" t="s">
        <v>127</v>
      </c>
      <c r="BE205" s="139">
        <f>IF(N205="základní",J205,0)</f>
        <v>0</v>
      </c>
      <c r="BF205" s="139">
        <f>IF(N205="snížená",J205,0)</f>
        <v>0</v>
      </c>
      <c r="BG205" s="139">
        <f>IF(N205="zákl. přenesená",J205,0)</f>
        <v>0</v>
      </c>
      <c r="BH205" s="139">
        <f>IF(N205="sníž. přenesená",J205,0)</f>
        <v>0</v>
      </c>
      <c r="BI205" s="139">
        <f>IF(N205="nulová",J205,0)</f>
        <v>0</v>
      </c>
      <c r="BJ205" s="7" t="s">
        <v>84</v>
      </c>
      <c r="BK205" s="139">
        <f>ROUND(I205*H205,2)</f>
        <v>0</v>
      </c>
      <c r="BL205" s="7" t="s">
        <v>133</v>
      </c>
      <c r="BM205" s="138" t="s">
        <v>277</v>
      </c>
    </row>
    <row r="206" spans="2:51" s="147" customFormat="1" ht="12">
      <c r="B206" s="148"/>
      <c r="D206" s="142" t="s">
        <v>135</v>
      </c>
      <c r="E206" s="149" t="s">
        <v>1</v>
      </c>
      <c r="F206" s="150" t="s">
        <v>278</v>
      </c>
      <c r="H206" s="151">
        <v>43.5</v>
      </c>
      <c r="L206" s="148"/>
      <c r="M206" s="152"/>
      <c r="T206" s="153"/>
      <c r="AT206" s="149" t="s">
        <v>135</v>
      </c>
      <c r="AU206" s="149" t="s">
        <v>86</v>
      </c>
      <c r="AV206" s="147" t="s">
        <v>86</v>
      </c>
      <c r="AW206" s="147" t="s">
        <v>32</v>
      </c>
      <c r="AX206" s="147" t="s">
        <v>84</v>
      </c>
      <c r="AY206" s="149" t="s">
        <v>127</v>
      </c>
    </row>
    <row r="207" spans="2:65" s="20" customFormat="1" ht="33" customHeight="1">
      <c r="B207" s="21"/>
      <c r="C207" s="127" t="s">
        <v>279</v>
      </c>
      <c r="D207" s="127" t="s">
        <v>129</v>
      </c>
      <c r="E207" s="128" t="s">
        <v>280</v>
      </c>
      <c r="F207" s="129" t="s">
        <v>281</v>
      </c>
      <c r="G207" s="130" t="s">
        <v>235</v>
      </c>
      <c r="H207" s="131">
        <v>6</v>
      </c>
      <c r="I207" s="3"/>
      <c r="J207" s="132">
        <f>ROUND(I207*H207,2)</f>
        <v>0</v>
      </c>
      <c r="K207" s="133"/>
      <c r="L207" s="21"/>
      <c r="M207" s="134" t="s">
        <v>1</v>
      </c>
      <c r="N207" s="135" t="s">
        <v>41</v>
      </c>
      <c r="P207" s="136">
        <f>O207*H207</f>
        <v>0</v>
      </c>
      <c r="Q207" s="136">
        <v>0</v>
      </c>
      <c r="R207" s="136">
        <f>Q207*H207</f>
        <v>0</v>
      </c>
      <c r="S207" s="136">
        <v>0</v>
      </c>
      <c r="T207" s="137">
        <f>S207*H207</f>
        <v>0</v>
      </c>
      <c r="AR207" s="138" t="s">
        <v>133</v>
      </c>
      <c r="AT207" s="138" t="s">
        <v>129</v>
      </c>
      <c r="AU207" s="138" t="s">
        <v>86</v>
      </c>
      <c r="AY207" s="7" t="s">
        <v>127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7" t="s">
        <v>84</v>
      </c>
      <c r="BK207" s="139">
        <f>ROUND(I207*H207,2)</f>
        <v>0</v>
      </c>
      <c r="BL207" s="7" t="s">
        <v>133</v>
      </c>
      <c r="BM207" s="138" t="s">
        <v>282</v>
      </c>
    </row>
    <row r="208" spans="2:65" s="20" customFormat="1" ht="16.5" customHeight="1">
      <c r="B208" s="21"/>
      <c r="C208" s="161" t="s">
        <v>283</v>
      </c>
      <c r="D208" s="161" t="s">
        <v>205</v>
      </c>
      <c r="E208" s="162" t="s">
        <v>284</v>
      </c>
      <c r="F208" s="163" t="s">
        <v>285</v>
      </c>
      <c r="G208" s="164" t="s">
        <v>235</v>
      </c>
      <c r="H208" s="165">
        <v>6</v>
      </c>
      <c r="I208" s="4"/>
      <c r="J208" s="166">
        <f>ROUND(I208*H208,2)</f>
        <v>0</v>
      </c>
      <c r="K208" s="167"/>
      <c r="L208" s="168"/>
      <c r="M208" s="169" t="s">
        <v>1</v>
      </c>
      <c r="N208" s="170" t="s">
        <v>41</v>
      </c>
      <c r="P208" s="136">
        <f>O208*H208</f>
        <v>0</v>
      </c>
      <c r="Q208" s="136">
        <v>0.00028</v>
      </c>
      <c r="R208" s="136">
        <f>Q208*H208</f>
        <v>0.0016799999999999999</v>
      </c>
      <c r="S208" s="136">
        <v>0</v>
      </c>
      <c r="T208" s="137">
        <f>S208*H208</f>
        <v>0</v>
      </c>
      <c r="AR208" s="138" t="s">
        <v>183</v>
      </c>
      <c r="AT208" s="138" t="s">
        <v>205</v>
      </c>
      <c r="AU208" s="138" t="s">
        <v>86</v>
      </c>
      <c r="AY208" s="7" t="s">
        <v>127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7" t="s">
        <v>84</v>
      </c>
      <c r="BK208" s="139">
        <f>ROUND(I208*H208,2)</f>
        <v>0</v>
      </c>
      <c r="BL208" s="7" t="s">
        <v>133</v>
      </c>
      <c r="BM208" s="138" t="s">
        <v>286</v>
      </c>
    </row>
    <row r="209" spans="2:65" s="20" customFormat="1" ht="21.75" customHeight="1">
      <c r="B209" s="21"/>
      <c r="C209" s="127" t="s">
        <v>287</v>
      </c>
      <c r="D209" s="127" t="s">
        <v>129</v>
      </c>
      <c r="E209" s="128" t="s">
        <v>288</v>
      </c>
      <c r="F209" s="129" t="s">
        <v>289</v>
      </c>
      <c r="G209" s="130" t="s">
        <v>235</v>
      </c>
      <c r="H209" s="131">
        <v>1</v>
      </c>
      <c r="I209" s="3"/>
      <c r="J209" s="132">
        <f>ROUND(I209*H209,2)</f>
        <v>0</v>
      </c>
      <c r="K209" s="133"/>
      <c r="L209" s="21"/>
      <c r="M209" s="134" t="s">
        <v>1</v>
      </c>
      <c r="N209" s="135" t="s">
        <v>41</v>
      </c>
      <c r="P209" s="136">
        <f>O209*H209</f>
        <v>0</v>
      </c>
      <c r="Q209" s="136">
        <v>0.04</v>
      </c>
      <c r="R209" s="136">
        <f>Q209*H209</f>
        <v>0.04</v>
      </c>
      <c r="S209" s="136">
        <v>0</v>
      </c>
      <c r="T209" s="137">
        <f>S209*H209</f>
        <v>0</v>
      </c>
      <c r="AR209" s="138" t="s">
        <v>133</v>
      </c>
      <c r="AT209" s="138" t="s">
        <v>129</v>
      </c>
      <c r="AU209" s="138" t="s">
        <v>86</v>
      </c>
      <c r="AY209" s="7" t="s">
        <v>127</v>
      </c>
      <c r="BE209" s="139">
        <f>IF(N209="základní",J209,0)</f>
        <v>0</v>
      </c>
      <c r="BF209" s="139">
        <f>IF(N209="snížená",J209,0)</f>
        <v>0</v>
      </c>
      <c r="BG209" s="139">
        <f>IF(N209="zákl. přenesená",J209,0)</f>
        <v>0</v>
      </c>
      <c r="BH209" s="139">
        <f>IF(N209="sníž. přenesená",J209,0)</f>
        <v>0</v>
      </c>
      <c r="BI209" s="139">
        <f>IF(N209="nulová",J209,0)</f>
        <v>0</v>
      </c>
      <c r="BJ209" s="7" t="s">
        <v>84</v>
      </c>
      <c r="BK209" s="139">
        <f>ROUND(I209*H209,2)</f>
        <v>0</v>
      </c>
      <c r="BL209" s="7" t="s">
        <v>133</v>
      </c>
      <c r="BM209" s="138" t="s">
        <v>290</v>
      </c>
    </row>
    <row r="210" spans="2:65" s="20" customFormat="1" ht="33" customHeight="1">
      <c r="B210" s="21"/>
      <c r="C210" s="127" t="s">
        <v>291</v>
      </c>
      <c r="D210" s="127" t="s">
        <v>129</v>
      </c>
      <c r="E210" s="128" t="s">
        <v>292</v>
      </c>
      <c r="F210" s="129" t="s">
        <v>293</v>
      </c>
      <c r="G210" s="130" t="s">
        <v>235</v>
      </c>
      <c r="H210" s="131">
        <v>1</v>
      </c>
      <c r="I210" s="3"/>
      <c r="J210" s="132">
        <f>ROUND(I210*H210,2)</f>
        <v>0</v>
      </c>
      <c r="K210" s="133"/>
      <c r="L210" s="21"/>
      <c r="M210" s="134" t="s">
        <v>1</v>
      </c>
      <c r="N210" s="135" t="s">
        <v>41</v>
      </c>
      <c r="P210" s="136">
        <f>O210*H210</f>
        <v>0</v>
      </c>
      <c r="Q210" s="136">
        <v>0.0062</v>
      </c>
      <c r="R210" s="136">
        <f>Q210*H210</f>
        <v>0.0062</v>
      </c>
      <c r="S210" s="136">
        <v>0</v>
      </c>
      <c r="T210" s="137">
        <f>S210*H210</f>
        <v>0</v>
      </c>
      <c r="AR210" s="138" t="s">
        <v>133</v>
      </c>
      <c r="AT210" s="138" t="s">
        <v>129</v>
      </c>
      <c r="AU210" s="138" t="s">
        <v>86</v>
      </c>
      <c r="AY210" s="7" t="s">
        <v>127</v>
      </c>
      <c r="BE210" s="139">
        <f>IF(N210="základní",J210,0)</f>
        <v>0</v>
      </c>
      <c r="BF210" s="139">
        <f>IF(N210="snížená",J210,0)</f>
        <v>0</v>
      </c>
      <c r="BG210" s="139">
        <f>IF(N210="zákl. přenesená",J210,0)</f>
        <v>0</v>
      </c>
      <c r="BH210" s="139">
        <f>IF(N210="sníž. přenesená",J210,0)</f>
        <v>0</v>
      </c>
      <c r="BI210" s="139">
        <f>IF(N210="nulová",J210,0)</f>
        <v>0</v>
      </c>
      <c r="BJ210" s="7" t="s">
        <v>84</v>
      </c>
      <c r="BK210" s="139">
        <f>ROUND(I210*H210,2)</f>
        <v>0</v>
      </c>
      <c r="BL210" s="7" t="s">
        <v>133</v>
      </c>
      <c r="BM210" s="138" t="s">
        <v>294</v>
      </c>
    </row>
    <row r="211" spans="2:65" s="20" customFormat="1" ht="33" customHeight="1">
      <c r="B211" s="21"/>
      <c r="C211" s="127" t="s">
        <v>295</v>
      </c>
      <c r="D211" s="127" t="s">
        <v>129</v>
      </c>
      <c r="E211" s="128" t="s">
        <v>296</v>
      </c>
      <c r="F211" s="129" t="s">
        <v>297</v>
      </c>
      <c r="G211" s="130" t="s">
        <v>235</v>
      </c>
      <c r="H211" s="131">
        <v>1</v>
      </c>
      <c r="I211" s="3"/>
      <c r="J211" s="132">
        <f>ROUND(I211*H211,2)</f>
        <v>0</v>
      </c>
      <c r="K211" s="133"/>
      <c r="L211" s="21"/>
      <c r="M211" s="134" t="s">
        <v>1</v>
      </c>
      <c r="N211" s="135" t="s">
        <v>41</v>
      </c>
      <c r="P211" s="136">
        <f>O211*H211</f>
        <v>0</v>
      </c>
      <c r="Q211" s="136">
        <v>0.00646</v>
      </c>
      <c r="R211" s="136">
        <f>Q211*H211</f>
        <v>0.00646</v>
      </c>
      <c r="S211" s="136">
        <v>0</v>
      </c>
      <c r="T211" s="137">
        <f>S211*H211</f>
        <v>0</v>
      </c>
      <c r="AR211" s="138" t="s">
        <v>133</v>
      </c>
      <c r="AT211" s="138" t="s">
        <v>129</v>
      </c>
      <c r="AU211" s="138" t="s">
        <v>86</v>
      </c>
      <c r="AY211" s="7" t="s">
        <v>127</v>
      </c>
      <c r="BE211" s="139">
        <f>IF(N211="základní",J211,0)</f>
        <v>0</v>
      </c>
      <c r="BF211" s="139">
        <f>IF(N211="snížená",J211,0)</f>
        <v>0</v>
      </c>
      <c r="BG211" s="139">
        <f>IF(N211="zákl. přenesená",J211,0)</f>
        <v>0</v>
      </c>
      <c r="BH211" s="139">
        <f>IF(N211="sníž. přenesená",J211,0)</f>
        <v>0</v>
      </c>
      <c r="BI211" s="139">
        <f>IF(N211="nulová",J211,0)</f>
        <v>0</v>
      </c>
      <c r="BJ211" s="7" t="s">
        <v>84</v>
      </c>
      <c r="BK211" s="139">
        <f>ROUND(I211*H211,2)</f>
        <v>0</v>
      </c>
      <c r="BL211" s="7" t="s">
        <v>133</v>
      </c>
      <c r="BM211" s="138" t="s">
        <v>298</v>
      </c>
    </row>
    <row r="212" spans="2:63" s="115" customFormat="1" ht="22.9" customHeight="1">
      <c r="B212" s="116"/>
      <c r="D212" s="117" t="s">
        <v>75</v>
      </c>
      <c r="E212" s="125" t="s">
        <v>299</v>
      </c>
      <c r="F212" s="125" t="s">
        <v>300</v>
      </c>
      <c r="J212" s="126">
        <f>BK212</f>
        <v>0</v>
      </c>
      <c r="L212" s="116"/>
      <c r="M212" s="120"/>
      <c r="P212" s="121">
        <f>SUM(P213:P215)</f>
        <v>0</v>
      </c>
      <c r="R212" s="121">
        <f>SUM(R213:R215)</f>
        <v>0.01636</v>
      </c>
      <c r="T212" s="122">
        <f>SUM(T213:T215)</f>
        <v>0</v>
      </c>
      <c r="AR212" s="117" t="s">
        <v>84</v>
      </c>
      <c r="AT212" s="123" t="s">
        <v>75</v>
      </c>
      <c r="AU212" s="123" t="s">
        <v>84</v>
      </c>
      <c r="AY212" s="117" t="s">
        <v>127</v>
      </c>
      <c r="BK212" s="124">
        <f>SUM(BK213:BK215)</f>
        <v>0</v>
      </c>
    </row>
    <row r="213" spans="2:65" s="20" customFormat="1" ht="16.5" customHeight="1">
      <c r="B213" s="21"/>
      <c r="C213" s="127" t="s">
        <v>301</v>
      </c>
      <c r="D213" s="127" t="s">
        <v>129</v>
      </c>
      <c r="E213" s="128" t="s">
        <v>302</v>
      </c>
      <c r="F213" s="129" t="s">
        <v>303</v>
      </c>
      <c r="G213" s="130" t="s">
        <v>304</v>
      </c>
      <c r="H213" s="131">
        <v>1</v>
      </c>
      <c r="I213" s="3"/>
      <c r="J213" s="132">
        <f>ROUND(I213*H213,2)</f>
        <v>0</v>
      </c>
      <c r="K213" s="133"/>
      <c r="L213" s="21"/>
      <c r="M213" s="134" t="s">
        <v>1</v>
      </c>
      <c r="N213" s="135" t="s">
        <v>41</v>
      </c>
      <c r="P213" s="136">
        <f>O213*H213</f>
        <v>0</v>
      </c>
      <c r="Q213" s="136">
        <v>0</v>
      </c>
      <c r="R213" s="136">
        <f>Q213*H213</f>
        <v>0</v>
      </c>
      <c r="S213" s="136">
        <v>0</v>
      </c>
      <c r="T213" s="137">
        <f>S213*H213</f>
        <v>0</v>
      </c>
      <c r="AR213" s="138" t="s">
        <v>133</v>
      </c>
      <c r="AT213" s="138" t="s">
        <v>129</v>
      </c>
      <c r="AU213" s="138" t="s">
        <v>86</v>
      </c>
      <c r="AY213" s="7" t="s">
        <v>127</v>
      </c>
      <c r="BE213" s="139">
        <f>IF(N213="základní",J213,0)</f>
        <v>0</v>
      </c>
      <c r="BF213" s="139">
        <f>IF(N213="snížená",J213,0)</f>
        <v>0</v>
      </c>
      <c r="BG213" s="139">
        <f>IF(N213="zákl. přenesená",J213,0)</f>
        <v>0</v>
      </c>
      <c r="BH213" s="139">
        <f>IF(N213="sníž. přenesená",J213,0)</f>
        <v>0</v>
      </c>
      <c r="BI213" s="139">
        <f>IF(N213="nulová",J213,0)</f>
        <v>0</v>
      </c>
      <c r="BJ213" s="7" t="s">
        <v>84</v>
      </c>
      <c r="BK213" s="139">
        <f>ROUND(I213*H213,2)</f>
        <v>0</v>
      </c>
      <c r="BL213" s="7" t="s">
        <v>133</v>
      </c>
      <c r="BM213" s="138" t="s">
        <v>305</v>
      </c>
    </row>
    <row r="214" spans="2:65" s="20" customFormat="1" ht="16.5" customHeight="1">
      <c r="B214" s="21"/>
      <c r="C214" s="127" t="s">
        <v>306</v>
      </c>
      <c r="D214" s="127" t="s">
        <v>129</v>
      </c>
      <c r="E214" s="128" t="s">
        <v>307</v>
      </c>
      <c r="F214" s="129" t="s">
        <v>308</v>
      </c>
      <c r="G214" s="130" t="s">
        <v>235</v>
      </c>
      <c r="H214" s="131">
        <v>2</v>
      </c>
      <c r="I214" s="3"/>
      <c r="J214" s="132">
        <f>ROUND(I214*H214,2)</f>
        <v>0</v>
      </c>
      <c r="K214" s="133"/>
      <c r="L214" s="21"/>
      <c r="M214" s="134" t="s">
        <v>1</v>
      </c>
      <c r="N214" s="135" t="s">
        <v>41</v>
      </c>
      <c r="P214" s="136">
        <f>O214*H214</f>
        <v>0</v>
      </c>
      <c r="Q214" s="136">
        <v>0.00018</v>
      </c>
      <c r="R214" s="136">
        <f>Q214*H214</f>
        <v>0.00036</v>
      </c>
      <c r="S214" s="136">
        <v>0</v>
      </c>
      <c r="T214" s="137">
        <f>S214*H214</f>
        <v>0</v>
      </c>
      <c r="AR214" s="138" t="s">
        <v>133</v>
      </c>
      <c r="AT214" s="138" t="s">
        <v>129</v>
      </c>
      <c r="AU214" s="138" t="s">
        <v>86</v>
      </c>
      <c r="AY214" s="7" t="s">
        <v>127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7" t="s">
        <v>84</v>
      </c>
      <c r="BK214" s="139">
        <f>ROUND(I214*H214,2)</f>
        <v>0</v>
      </c>
      <c r="BL214" s="7" t="s">
        <v>133</v>
      </c>
      <c r="BM214" s="138" t="s">
        <v>309</v>
      </c>
    </row>
    <row r="215" spans="2:65" s="20" customFormat="1" ht="16.5" customHeight="1">
      <c r="B215" s="21"/>
      <c r="C215" s="161" t="s">
        <v>310</v>
      </c>
      <c r="D215" s="161" t="s">
        <v>205</v>
      </c>
      <c r="E215" s="162" t="s">
        <v>311</v>
      </c>
      <c r="F215" s="163" t="s">
        <v>312</v>
      </c>
      <c r="G215" s="164" t="s">
        <v>235</v>
      </c>
      <c r="H215" s="165">
        <v>2</v>
      </c>
      <c r="I215" s="4"/>
      <c r="J215" s="166">
        <f>ROUND(I215*H215,2)</f>
        <v>0</v>
      </c>
      <c r="K215" s="167"/>
      <c r="L215" s="168"/>
      <c r="M215" s="169" t="s">
        <v>1</v>
      </c>
      <c r="N215" s="170" t="s">
        <v>41</v>
      </c>
      <c r="P215" s="136">
        <f>O215*H215</f>
        <v>0</v>
      </c>
      <c r="Q215" s="136">
        <v>0.008</v>
      </c>
      <c r="R215" s="136">
        <f>Q215*H215</f>
        <v>0.016</v>
      </c>
      <c r="S215" s="136">
        <v>0</v>
      </c>
      <c r="T215" s="137">
        <f>S215*H215</f>
        <v>0</v>
      </c>
      <c r="AR215" s="138" t="s">
        <v>183</v>
      </c>
      <c r="AT215" s="138" t="s">
        <v>205</v>
      </c>
      <c r="AU215" s="138" t="s">
        <v>86</v>
      </c>
      <c r="AY215" s="7" t="s">
        <v>127</v>
      </c>
      <c r="BE215" s="139">
        <f>IF(N215="základní",J215,0)</f>
        <v>0</v>
      </c>
      <c r="BF215" s="139">
        <f>IF(N215="snížená",J215,0)</f>
        <v>0</v>
      </c>
      <c r="BG215" s="139">
        <f>IF(N215="zákl. přenesená",J215,0)</f>
        <v>0</v>
      </c>
      <c r="BH215" s="139">
        <f>IF(N215="sníž. přenesená",J215,0)</f>
        <v>0</v>
      </c>
      <c r="BI215" s="139">
        <f>IF(N215="nulová",J215,0)</f>
        <v>0</v>
      </c>
      <c r="BJ215" s="7" t="s">
        <v>84</v>
      </c>
      <c r="BK215" s="139">
        <f>ROUND(I215*H215,2)</f>
        <v>0</v>
      </c>
      <c r="BL215" s="7" t="s">
        <v>133</v>
      </c>
      <c r="BM215" s="138" t="s">
        <v>313</v>
      </c>
    </row>
    <row r="216" spans="2:63" s="115" customFormat="1" ht="22.9" customHeight="1">
      <c r="B216" s="116"/>
      <c r="D216" s="117" t="s">
        <v>75</v>
      </c>
      <c r="E216" s="125" t="s">
        <v>314</v>
      </c>
      <c r="F216" s="125" t="s">
        <v>315</v>
      </c>
      <c r="J216" s="126">
        <f>BK216</f>
        <v>0</v>
      </c>
      <c r="L216" s="116"/>
      <c r="M216" s="120"/>
      <c r="P216" s="121">
        <f>P217</f>
        <v>0</v>
      </c>
      <c r="R216" s="121">
        <f>R217</f>
        <v>0</v>
      </c>
      <c r="T216" s="122">
        <f>T217</f>
        <v>0</v>
      </c>
      <c r="AR216" s="117" t="s">
        <v>84</v>
      </c>
      <c r="AT216" s="123" t="s">
        <v>75</v>
      </c>
      <c r="AU216" s="123" t="s">
        <v>84</v>
      </c>
      <c r="AY216" s="117" t="s">
        <v>127</v>
      </c>
      <c r="BK216" s="124">
        <f>BK217</f>
        <v>0</v>
      </c>
    </row>
    <row r="217" spans="2:65" s="20" customFormat="1" ht="24.2" customHeight="1">
      <c r="B217" s="21"/>
      <c r="C217" s="127" t="s">
        <v>316</v>
      </c>
      <c r="D217" s="127" t="s">
        <v>129</v>
      </c>
      <c r="E217" s="128" t="s">
        <v>317</v>
      </c>
      <c r="F217" s="129" t="s">
        <v>318</v>
      </c>
      <c r="G217" s="130" t="s">
        <v>181</v>
      </c>
      <c r="H217" s="131">
        <v>17.554</v>
      </c>
      <c r="I217" s="3"/>
      <c r="J217" s="132">
        <f>ROUND(I217*H217,2)</f>
        <v>0</v>
      </c>
      <c r="K217" s="133"/>
      <c r="L217" s="21"/>
      <c r="M217" s="134" t="s">
        <v>1</v>
      </c>
      <c r="N217" s="135" t="s">
        <v>41</v>
      </c>
      <c r="P217" s="136">
        <f>O217*H217</f>
        <v>0</v>
      </c>
      <c r="Q217" s="136">
        <v>0</v>
      </c>
      <c r="R217" s="136">
        <f>Q217*H217</f>
        <v>0</v>
      </c>
      <c r="S217" s="136">
        <v>0</v>
      </c>
      <c r="T217" s="137">
        <f>S217*H217</f>
        <v>0</v>
      </c>
      <c r="AR217" s="138" t="s">
        <v>133</v>
      </c>
      <c r="AT217" s="138" t="s">
        <v>129</v>
      </c>
      <c r="AU217" s="138" t="s">
        <v>86</v>
      </c>
      <c r="AY217" s="7" t="s">
        <v>127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7" t="s">
        <v>84</v>
      </c>
      <c r="BK217" s="139">
        <f>ROUND(I217*H217,2)</f>
        <v>0</v>
      </c>
      <c r="BL217" s="7" t="s">
        <v>133</v>
      </c>
      <c r="BM217" s="138" t="s">
        <v>319</v>
      </c>
    </row>
    <row r="218" spans="2:63" s="115" customFormat="1" ht="25.9" customHeight="1">
      <c r="B218" s="116"/>
      <c r="D218" s="117" t="s">
        <v>75</v>
      </c>
      <c r="E218" s="118" t="s">
        <v>320</v>
      </c>
      <c r="F218" s="118" t="s">
        <v>321</v>
      </c>
      <c r="J218" s="119">
        <f>BK218</f>
        <v>0</v>
      </c>
      <c r="L218" s="116"/>
      <c r="M218" s="120"/>
      <c r="P218" s="121">
        <f>P219+P223+P232+P238</f>
        <v>0</v>
      </c>
      <c r="R218" s="121">
        <f>R219+R223+R232+R238</f>
        <v>0.10924500000000001</v>
      </c>
      <c r="T218" s="122">
        <f>T219+T223+T232+T238</f>
        <v>0</v>
      </c>
      <c r="AR218" s="117" t="s">
        <v>86</v>
      </c>
      <c r="AT218" s="123" t="s">
        <v>75</v>
      </c>
      <c r="AU218" s="123" t="s">
        <v>76</v>
      </c>
      <c r="AY218" s="117" t="s">
        <v>127</v>
      </c>
      <c r="BK218" s="124">
        <f>BK219+BK223+BK232+BK238</f>
        <v>0</v>
      </c>
    </row>
    <row r="219" spans="2:63" s="115" customFormat="1" ht="22.9" customHeight="1">
      <c r="B219" s="116"/>
      <c r="D219" s="117" t="s">
        <v>75</v>
      </c>
      <c r="E219" s="125" t="s">
        <v>322</v>
      </c>
      <c r="F219" s="125" t="s">
        <v>323</v>
      </c>
      <c r="J219" s="126">
        <f>BK219</f>
        <v>0</v>
      </c>
      <c r="L219" s="116"/>
      <c r="M219" s="120"/>
      <c r="P219" s="121">
        <f>SUM(P220:P222)</f>
        <v>0</v>
      </c>
      <c r="R219" s="121">
        <f>SUM(R220:R222)</f>
        <v>0.008400000000000001</v>
      </c>
      <c r="T219" s="122">
        <f>SUM(T220:T222)</f>
        <v>0</v>
      </c>
      <c r="AR219" s="117" t="s">
        <v>86</v>
      </c>
      <c r="AT219" s="123" t="s">
        <v>75</v>
      </c>
      <c r="AU219" s="123" t="s">
        <v>84</v>
      </c>
      <c r="AY219" s="117" t="s">
        <v>127</v>
      </c>
      <c r="BK219" s="124">
        <f>SUM(BK220:BK222)</f>
        <v>0</v>
      </c>
    </row>
    <row r="220" spans="2:65" s="20" customFormat="1" ht="21.75" customHeight="1">
      <c r="B220" s="21"/>
      <c r="C220" s="127" t="s">
        <v>324</v>
      </c>
      <c r="D220" s="127" t="s">
        <v>129</v>
      </c>
      <c r="E220" s="128" t="s">
        <v>325</v>
      </c>
      <c r="F220" s="129" t="s">
        <v>326</v>
      </c>
      <c r="G220" s="130" t="s">
        <v>228</v>
      </c>
      <c r="H220" s="131">
        <v>5</v>
      </c>
      <c r="I220" s="3"/>
      <c r="J220" s="132">
        <f>ROUND(I220*H220,2)</f>
        <v>0</v>
      </c>
      <c r="K220" s="133"/>
      <c r="L220" s="21"/>
      <c r="M220" s="134" t="s">
        <v>1</v>
      </c>
      <c r="N220" s="135" t="s">
        <v>41</v>
      </c>
      <c r="P220" s="136">
        <f>O220*H220</f>
        <v>0</v>
      </c>
      <c r="Q220" s="136">
        <v>0.00168</v>
      </c>
      <c r="R220" s="136">
        <f>Q220*H220</f>
        <v>0.008400000000000001</v>
      </c>
      <c r="S220" s="136">
        <v>0</v>
      </c>
      <c r="T220" s="137">
        <f>S220*H220</f>
        <v>0</v>
      </c>
      <c r="AR220" s="138" t="s">
        <v>225</v>
      </c>
      <c r="AT220" s="138" t="s">
        <v>129</v>
      </c>
      <c r="AU220" s="138" t="s">
        <v>86</v>
      </c>
      <c r="AY220" s="7" t="s">
        <v>127</v>
      </c>
      <c r="BE220" s="139">
        <f>IF(N220="základní",J220,0)</f>
        <v>0</v>
      </c>
      <c r="BF220" s="139">
        <f>IF(N220="snížená",J220,0)</f>
        <v>0</v>
      </c>
      <c r="BG220" s="139">
        <f>IF(N220="zákl. přenesená",J220,0)</f>
        <v>0</v>
      </c>
      <c r="BH220" s="139">
        <f>IF(N220="sníž. přenesená",J220,0)</f>
        <v>0</v>
      </c>
      <c r="BI220" s="139">
        <f>IF(N220="nulová",J220,0)</f>
        <v>0</v>
      </c>
      <c r="BJ220" s="7" t="s">
        <v>84</v>
      </c>
      <c r="BK220" s="139">
        <f>ROUND(I220*H220,2)</f>
        <v>0</v>
      </c>
      <c r="BL220" s="7" t="s">
        <v>225</v>
      </c>
      <c r="BM220" s="138" t="s">
        <v>327</v>
      </c>
    </row>
    <row r="221" spans="2:51" s="140" customFormat="1" ht="12">
      <c r="B221" s="141"/>
      <c r="D221" s="142" t="s">
        <v>135</v>
      </c>
      <c r="E221" s="143" t="s">
        <v>1</v>
      </c>
      <c r="F221" s="144" t="s">
        <v>328</v>
      </c>
      <c r="H221" s="143" t="s">
        <v>1</v>
      </c>
      <c r="L221" s="141"/>
      <c r="M221" s="145"/>
      <c r="T221" s="146"/>
      <c r="AT221" s="143" t="s">
        <v>135</v>
      </c>
      <c r="AU221" s="143" t="s">
        <v>86</v>
      </c>
      <c r="AV221" s="140" t="s">
        <v>84</v>
      </c>
      <c r="AW221" s="140" t="s">
        <v>32</v>
      </c>
      <c r="AX221" s="140" t="s">
        <v>76</v>
      </c>
      <c r="AY221" s="143" t="s">
        <v>127</v>
      </c>
    </row>
    <row r="222" spans="2:51" s="147" customFormat="1" ht="12">
      <c r="B222" s="148"/>
      <c r="D222" s="142" t="s">
        <v>135</v>
      </c>
      <c r="E222" s="149" t="s">
        <v>1</v>
      </c>
      <c r="F222" s="150" t="s">
        <v>329</v>
      </c>
      <c r="H222" s="151">
        <v>5</v>
      </c>
      <c r="L222" s="148"/>
      <c r="M222" s="152"/>
      <c r="T222" s="153"/>
      <c r="AT222" s="149" t="s">
        <v>135</v>
      </c>
      <c r="AU222" s="149" t="s">
        <v>86</v>
      </c>
      <c r="AV222" s="147" t="s">
        <v>86</v>
      </c>
      <c r="AW222" s="147" t="s">
        <v>32</v>
      </c>
      <c r="AX222" s="147" t="s">
        <v>84</v>
      </c>
      <c r="AY222" s="149" t="s">
        <v>127</v>
      </c>
    </row>
    <row r="223" spans="2:63" s="115" customFormat="1" ht="22.9" customHeight="1">
      <c r="B223" s="116"/>
      <c r="D223" s="117" t="s">
        <v>75</v>
      </c>
      <c r="E223" s="125" t="s">
        <v>330</v>
      </c>
      <c r="F223" s="125" t="s">
        <v>331</v>
      </c>
      <c r="J223" s="126">
        <f>BK223</f>
        <v>0</v>
      </c>
      <c r="L223" s="116"/>
      <c r="M223" s="120"/>
      <c r="P223" s="121">
        <f>SUM(P224:P231)</f>
        <v>0</v>
      </c>
      <c r="R223" s="121">
        <f>SUM(R224:R231)</f>
        <v>0</v>
      </c>
      <c r="T223" s="122">
        <f>SUM(T224:T231)</f>
        <v>0</v>
      </c>
      <c r="AR223" s="117" t="s">
        <v>86</v>
      </c>
      <c r="AT223" s="123" t="s">
        <v>75</v>
      </c>
      <c r="AU223" s="123" t="s">
        <v>84</v>
      </c>
      <c r="AY223" s="117" t="s">
        <v>127</v>
      </c>
      <c r="BK223" s="124">
        <f>SUM(BK224:BK231)</f>
        <v>0</v>
      </c>
    </row>
    <row r="224" spans="2:65" s="20" customFormat="1" ht="21.75" customHeight="1">
      <c r="B224" s="21"/>
      <c r="C224" s="127" t="s">
        <v>332</v>
      </c>
      <c r="D224" s="127" t="s">
        <v>129</v>
      </c>
      <c r="E224" s="128" t="s">
        <v>333</v>
      </c>
      <c r="F224" s="129" t="s">
        <v>334</v>
      </c>
      <c r="G224" s="130" t="s">
        <v>198</v>
      </c>
      <c r="H224" s="131">
        <v>64.44</v>
      </c>
      <c r="I224" s="3"/>
      <c r="J224" s="132">
        <f>ROUND(I224*H224,2)</f>
        <v>0</v>
      </c>
      <c r="K224" s="133"/>
      <c r="L224" s="21"/>
      <c r="M224" s="134" t="s">
        <v>1</v>
      </c>
      <c r="N224" s="135" t="s">
        <v>41</v>
      </c>
      <c r="P224" s="136">
        <f>O224*H224</f>
        <v>0</v>
      </c>
      <c r="Q224" s="136">
        <v>0</v>
      </c>
      <c r="R224" s="136">
        <f>Q224*H224</f>
        <v>0</v>
      </c>
      <c r="S224" s="136">
        <v>0</v>
      </c>
      <c r="T224" s="137">
        <f>S224*H224</f>
        <v>0</v>
      </c>
      <c r="AR224" s="138" t="s">
        <v>225</v>
      </c>
      <c r="AT224" s="138" t="s">
        <v>129</v>
      </c>
      <c r="AU224" s="138" t="s">
        <v>86</v>
      </c>
      <c r="AY224" s="7" t="s">
        <v>127</v>
      </c>
      <c r="BE224" s="139">
        <f>IF(N224="základní",J224,0)</f>
        <v>0</v>
      </c>
      <c r="BF224" s="139">
        <f>IF(N224="snížená",J224,0)</f>
        <v>0</v>
      </c>
      <c r="BG224" s="139">
        <f>IF(N224="zákl. přenesená",J224,0)</f>
        <v>0</v>
      </c>
      <c r="BH224" s="139">
        <f>IF(N224="sníž. přenesená",J224,0)</f>
        <v>0</v>
      </c>
      <c r="BI224" s="139">
        <f>IF(N224="nulová",J224,0)</f>
        <v>0</v>
      </c>
      <c r="BJ224" s="7" t="s">
        <v>84</v>
      </c>
      <c r="BK224" s="139">
        <f>ROUND(I224*H224,2)</f>
        <v>0</v>
      </c>
      <c r="BL224" s="7" t="s">
        <v>225</v>
      </c>
      <c r="BM224" s="138" t="s">
        <v>335</v>
      </c>
    </row>
    <row r="225" spans="2:65" s="20" customFormat="1" ht="33" customHeight="1">
      <c r="B225" s="21"/>
      <c r="C225" s="127" t="s">
        <v>336</v>
      </c>
      <c r="D225" s="127" t="s">
        <v>129</v>
      </c>
      <c r="E225" s="128" t="s">
        <v>337</v>
      </c>
      <c r="F225" s="129" t="s">
        <v>338</v>
      </c>
      <c r="G225" s="130" t="s">
        <v>198</v>
      </c>
      <c r="H225" s="131">
        <v>64.44</v>
      </c>
      <c r="I225" s="3"/>
      <c r="J225" s="132">
        <f>ROUND(I225*H225,2)</f>
        <v>0</v>
      </c>
      <c r="K225" s="133"/>
      <c r="L225" s="21"/>
      <c r="M225" s="134" t="s">
        <v>1</v>
      </c>
      <c r="N225" s="135" t="s">
        <v>41</v>
      </c>
      <c r="P225" s="136">
        <f>O225*H225</f>
        <v>0</v>
      </c>
      <c r="Q225" s="136">
        <v>0</v>
      </c>
      <c r="R225" s="136">
        <f>Q225*H225</f>
        <v>0</v>
      </c>
      <c r="S225" s="136">
        <v>0</v>
      </c>
      <c r="T225" s="137">
        <f>S225*H225</f>
        <v>0</v>
      </c>
      <c r="AR225" s="138" t="s">
        <v>225</v>
      </c>
      <c r="AT225" s="138" t="s">
        <v>129</v>
      </c>
      <c r="AU225" s="138" t="s">
        <v>86</v>
      </c>
      <c r="AY225" s="7" t="s">
        <v>127</v>
      </c>
      <c r="BE225" s="139">
        <f>IF(N225="základní",J225,0)</f>
        <v>0</v>
      </c>
      <c r="BF225" s="139">
        <f>IF(N225="snížená",J225,0)</f>
        <v>0</v>
      </c>
      <c r="BG225" s="139">
        <f>IF(N225="zákl. přenesená",J225,0)</f>
        <v>0</v>
      </c>
      <c r="BH225" s="139">
        <f>IF(N225="sníž. přenesená",J225,0)</f>
        <v>0</v>
      </c>
      <c r="BI225" s="139">
        <f>IF(N225="nulová",J225,0)</f>
        <v>0</v>
      </c>
      <c r="BJ225" s="7" t="s">
        <v>84</v>
      </c>
      <c r="BK225" s="139">
        <f>ROUND(I225*H225,2)</f>
        <v>0</v>
      </c>
      <c r="BL225" s="7" t="s">
        <v>225</v>
      </c>
      <c r="BM225" s="138" t="s">
        <v>339</v>
      </c>
    </row>
    <row r="226" spans="2:51" s="147" customFormat="1" ht="12">
      <c r="B226" s="148"/>
      <c r="D226" s="142" t="s">
        <v>135</v>
      </c>
      <c r="E226" s="149" t="s">
        <v>1</v>
      </c>
      <c r="F226" s="150" t="s">
        <v>340</v>
      </c>
      <c r="H226" s="151">
        <v>75.15</v>
      </c>
      <c r="L226" s="148"/>
      <c r="M226" s="152"/>
      <c r="T226" s="153"/>
      <c r="AT226" s="149" t="s">
        <v>135</v>
      </c>
      <c r="AU226" s="149" t="s">
        <v>86</v>
      </c>
      <c r="AV226" s="147" t="s">
        <v>86</v>
      </c>
      <c r="AW226" s="147" t="s">
        <v>32</v>
      </c>
      <c r="AX226" s="147" t="s">
        <v>76</v>
      </c>
      <c r="AY226" s="149" t="s">
        <v>127</v>
      </c>
    </row>
    <row r="227" spans="2:51" s="140" customFormat="1" ht="12">
      <c r="B227" s="141"/>
      <c r="D227" s="142" t="s">
        <v>135</v>
      </c>
      <c r="E227" s="143" t="s">
        <v>1</v>
      </c>
      <c r="F227" s="144" t="s">
        <v>341</v>
      </c>
      <c r="H227" s="143" t="s">
        <v>1</v>
      </c>
      <c r="L227" s="141"/>
      <c r="M227" s="145"/>
      <c r="T227" s="146"/>
      <c r="AT227" s="143" t="s">
        <v>135</v>
      </c>
      <c r="AU227" s="143" t="s">
        <v>86</v>
      </c>
      <c r="AV227" s="140" t="s">
        <v>84</v>
      </c>
      <c r="AW227" s="140" t="s">
        <v>32</v>
      </c>
      <c r="AX227" s="140" t="s">
        <v>76</v>
      </c>
      <c r="AY227" s="143" t="s">
        <v>127</v>
      </c>
    </row>
    <row r="228" spans="2:51" s="147" customFormat="1" ht="12">
      <c r="B228" s="148"/>
      <c r="D228" s="142" t="s">
        <v>135</v>
      </c>
      <c r="E228" s="149" t="s">
        <v>1</v>
      </c>
      <c r="F228" s="150" t="s">
        <v>342</v>
      </c>
      <c r="H228" s="151">
        <v>-10.707</v>
      </c>
      <c r="L228" s="148"/>
      <c r="M228" s="152"/>
      <c r="T228" s="153"/>
      <c r="AT228" s="149" t="s">
        <v>135</v>
      </c>
      <c r="AU228" s="149" t="s">
        <v>86</v>
      </c>
      <c r="AV228" s="147" t="s">
        <v>86</v>
      </c>
      <c r="AW228" s="147" t="s">
        <v>32</v>
      </c>
      <c r="AX228" s="147" t="s">
        <v>76</v>
      </c>
      <c r="AY228" s="149" t="s">
        <v>127</v>
      </c>
    </row>
    <row r="229" spans="2:51" s="147" customFormat="1" ht="12">
      <c r="B229" s="148"/>
      <c r="D229" s="142" t="s">
        <v>135</v>
      </c>
      <c r="E229" s="149" t="s">
        <v>1</v>
      </c>
      <c r="F229" s="150" t="s">
        <v>343</v>
      </c>
      <c r="H229" s="151">
        <v>-0.003</v>
      </c>
      <c r="L229" s="148"/>
      <c r="M229" s="152"/>
      <c r="T229" s="153"/>
      <c r="AT229" s="149" t="s">
        <v>135</v>
      </c>
      <c r="AU229" s="149" t="s">
        <v>86</v>
      </c>
      <c r="AV229" s="147" t="s">
        <v>86</v>
      </c>
      <c r="AW229" s="147" t="s">
        <v>32</v>
      </c>
      <c r="AX229" s="147" t="s">
        <v>76</v>
      </c>
      <c r="AY229" s="149" t="s">
        <v>127</v>
      </c>
    </row>
    <row r="230" spans="2:51" s="154" customFormat="1" ht="12">
      <c r="B230" s="155"/>
      <c r="D230" s="142" t="s">
        <v>135</v>
      </c>
      <c r="E230" s="156" t="s">
        <v>1</v>
      </c>
      <c r="F230" s="157" t="s">
        <v>143</v>
      </c>
      <c r="H230" s="158">
        <v>64.44000000000001</v>
      </c>
      <c r="L230" s="155"/>
      <c r="M230" s="159"/>
      <c r="T230" s="160"/>
      <c r="AT230" s="156" t="s">
        <v>135</v>
      </c>
      <c r="AU230" s="156" t="s">
        <v>86</v>
      </c>
      <c r="AV230" s="154" t="s">
        <v>133</v>
      </c>
      <c r="AW230" s="154" t="s">
        <v>32</v>
      </c>
      <c r="AX230" s="154" t="s">
        <v>84</v>
      </c>
      <c r="AY230" s="156" t="s">
        <v>127</v>
      </c>
    </row>
    <row r="231" spans="2:65" s="20" customFormat="1" ht="24.2" customHeight="1">
      <c r="B231" s="21"/>
      <c r="C231" s="127" t="s">
        <v>230</v>
      </c>
      <c r="D231" s="127" t="s">
        <v>129</v>
      </c>
      <c r="E231" s="128" t="s">
        <v>344</v>
      </c>
      <c r="F231" s="129" t="s">
        <v>345</v>
      </c>
      <c r="G231" s="130" t="s">
        <v>346</v>
      </c>
      <c r="H231" s="5"/>
      <c r="I231" s="3"/>
      <c r="J231" s="132">
        <f>ROUND(I231*H231,2)</f>
        <v>0</v>
      </c>
      <c r="K231" s="133"/>
      <c r="L231" s="21"/>
      <c r="M231" s="134" t="s">
        <v>1</v>
      </c>
      <c r="N231" s="135" t="s">
        <v>41</v>
      </c>
      <c r="P231" s="136">
        <f>O231*H231</f>
        <v>0</v>
      </c>
      <c r="Q231" s="136">
        <v>0</v>
      </c>
      <c r="R231" s="136">
        <f>Q231*H231</f>
        <v>0</v>
      </c>
      <c r="S231" s="136">
        <v>0</v>
      </c>
      <c r="T231" s="137">
        <f>S231*H231</f>
        <v>0</v>
      </c>
      <c r="AR231" s="138" t="s">
        <v>225</v>
      </c>
      <c r="AT231" s="138" t="s">
        <v>129</v>
      </c>
      <c r="AU231" s="138" t="s">
        <v>86</v>
      </c>
      <c r="AY231" s="7" t="s">
        <v>127</v>
      </c>
      <c r="BE231" s="139">
        <f>IF(N231="základní",J231,0)</f>
        <v>0</v>
      </c>
      <c r="BF231" s="139">
        <f>IF(N231="snížená",J231,0)</f>
        <v>0</v>
      </c>
      <c r="BG231" s="139">
        <f>IF(N231="zákl. přenesená",J231,0)</f>
        <v>0</v>
      </c>
      <c r="BH231" s="139">
        <f>IF(N231="sníž. přenesená",J231,0)</f>
        <v>0</v>
      </c>
      <c r="BI231" s="139">
        <f>IF(N231="nulová",J231,0)</f>
        <v>0</v>
      </c>
      <c r="BJ231" s="7" t="s">
        <v>84</v>
      </c>
      <c r="BK231" s="139">
        <f>ROUND(I231*H231,2)</f>
        <v>0</v>
      </c>
      <c r="BL231" s="7" t="s">
        <v>225</v>
      </c>
      <c r="BM231" s="138" t="s">
        <v>347</v>
      </c>
    </row>
    <row r="232" spans="2:63" s="115" customFormat="1" ht="22.9" customHeight="1">
      <c r="B232" s="116"/>
      <c r="D232" s="117" t="s">
        <v>75</v>
      </c>
      <c r="E232" s="125" t="s">
        <v>348</v>
      </c>
      <c r="F232" s="125" t="s">
        <v>349</v>
      </c>
      <c r="J232" s="126">
        <f>BK232</f>
        <v>0</v>
      </c>
      <c r="L232" s="116"/>
      <c r="M232" s="120"/>
      <c r="P232" s="121">
        <f>SUM(P233:P237)</f>
        <v>0</v>
      </c>
      <c r="R232" s="121">
        <f>SUM(R233:R237)</f>
        <v>0.100845</v>
      </c>
      <c r="T232" s="122">
        <f>SUM(T233:T237)</f>
        <v>0</v>
      </c>
      <c r="AR232" s="117" t="s">
        <v>86</v>
      </c>
      <c r="AT232" s="123" t="s">
        <v>75</v>
      </c>
      <c r="AU232" s="123" t="s">
        <v>84</v>
      </c>
      <c r="AY232" s="117" t="s">
        <v>127</v>
      </c>
      <c r="BK232" s="124">
        <f>SUM(BK233:BK237)</f>
        <v>0</v>
      </c>
    </row>
    <row r="233" spans="2:65" s="20" customFormat="1" ht="24.2" customHeight="1">
      <c r="B233" s="21"/>
      <c r="C233" s="127" t="s">
        <v>350</v>
      </c>
      <c r="D233" s="127" t="s">
        <v>129</v>
      </c>
      <c r="E233" s="128" t="s">
        <v>351</v>
      </c>
      <c r="F233" s="129" t="s">
        <v>352</v>
      </c>
      <c r="G233" s="130" t="s">
        <v>228</v>
      </c>
      <c r="H233" s="131">
        <v>21</v>
      </c>
      <c r="I233" s="3"/>
      <c r="J233" s="132">
        <f>ROUND(I233*H233,2)</f>
        <v>0</v>
      </c>
      <c r="K233" s="133"/>
      <c r="L233" s="21"/>
      <c r="M233" s="134" t="s">
        <v>1</v>
      </c>
      <c r="N233" s="135" t="s">
        <v>41</v>
      </c>
      <c r="P233" s="136">
        <f>O233*H233</f>
        <v>0</v>
      </c>
      <c r="Q233" s="136">
        <v>0.00228</v>
      </c>
      <c r="R233" s="136">
        <f>Q233*H233</f>
        <v>0.04788</v>
      </c>
      <c r="S233" s="136">
        <v>0</v>
      </c>
      <c r="T233" s="137">
        <f>S233*H233</f>
        <v>0</v>
      </c>
      <c r="AR233" s="138" t="s">
        <v>225</v>
      </c>
      <c r="AT233" s="138" t="s">
        <v>129</v>
      </c>
      <c r="AU233" s="138" t="s">
        <v>86</v>
      </c>
      <c r="AY233" s="7" t="s">
        <v>127</v>
      </c>
      <c r="BE233" s="139">
        <f>IF(N233="základní",J233,0)</f>
        <v>0</v>
      </c>
      <c r="BF233" s="139">
        <f>IF(N233="snížená",J233,0)</f>
        <v>0</v>
      </c>
      <c r="BG233" s="139">
        <f>IF(N233="zákl. přenesená",J233,0)</f>
        <v>0</v>
      </c>
      <c r="BH233" s="139">
        <f>IF(N233="sníž. přenesená",J233,0)</f>
        <v>0</v>
      </c>
      <c r="BI233" s="139">
        <f>IF(N233="nulová",J233,0)</f>
        <v>0</v>
      </c>
      <c r="BJ233" s="7" t="s">
        <v>84</v>
      </c>
      <c r="BK233" s="139">
        <f>ROUND(I233*H233,2)</f>
        <v>0</v>
      </c>
      <c r="BL233" s="7" t="s">
        <v>225</v>
      </c>
      <c r="BM233" s="138" t="s">
        <v>353</v>
      </c>
    </row>
    <row r="234" spans="2:65" s="20" customFormat="1" ht="24.2" customHeight="1">
      <c r="B234" s="21"/>
      <c r="C234" s="127" t="s">
        <v>354</v>
      </c>
      <c r="D234" s="127" t="s">
        <v>129</v>
      </c>
      <c r="E234" s="128" t="s">
        <v>355</v>
      </c>
      <c r="F234" s="129" t="s">
        <v>356</v>
      </c>
      <c r="G234" s="130" t="s">
        <v>228</v>
      </c>
      <c r="H234" s="131">
        <v>21</v>
      </c>
      <c r="I234" s="3"/>
      <c r="J234" s="132">
        <f>ROUND(I234*H234,2)</f>
        <v>0</v>
      </c>
      <c r="K234" s="133"/>
      <c r="L234" s="21"/>
      <c r="M234" s="134" t="s">
        <v>1</v>
      </c>
      <c r="N234" s="135" t="s">
        <v>41</v>
      </c>
      <c r="P234" s="136">
        <f>O234*H234</f>
        <v>0</v>
      </c>
      <c r="Q234" s="136">
        <v>0.00228</v>
      </c>
      <c r="R234" s="136">
        <f>Q234*H234</f>
        <v>0.04788</v>
      </c>
      <c r="S234" s="136">
        <v>0</v>
      </c>
      <c r="T234" s="137">
        <f>S234*H234</f>
        <v>0</v>
      </c>
      <c r="AR234" s="138" t="s">
        <v>225</v>
      </c>
      <c r="AT234" s="138" t="s">
        <v>129</v>
      </c>
      <c r="AU234" s="138" t="s">
        <v>86</v>
      </c>
      <c r="AY234" s="7" t="s">
        <v>127</v>
      </c>
      <c r="BE234" s="139">
        <f>IF(N234="základní",J234,0)</f>
        <v>0</v>
      </c>
      <c r="BF234" s="139">
        <f>IF(N234="snížená",J234,0)</f>
        <v>0</v>
      </c>
      <c r="BG234" s="139">
        <f>IF(N234="zákl. přenesená",J234,0)</f>
        <v>0</v>
      </c>
      <c r="BH234" s="139">
        <f>IF(N234="sníž. přenesená",J234,0)</f>
        <v>0</v>
      </c>
      <c r="BI234" s="139">
        <f>IF(N234="nulová",J234,0)</f>
        <v>0</v>
      </c>
      <c r="BJ234" s="7" t="s">
        <v>84</v>
      </c>
      <c r="BK234" s="139">
        <f>ROUND(I234*H234,2)</f>
        <v>0</v>
      </c>
      <c r="BL234" s="7" t="s">
        <v>225</v>
      </c>
      <c r="BM234" s="138" t="s">
        <v>357</v>
      </c>
    </row>
    <row r="235" spans="2:65" s="20" customFormat="1" ht="24.2" customHeight="1">
      <c r="B235" s="21"/>
      <c r="C235" s="127" t="s">
        <v>358</v>
      </c>
      <c r="D235" s="127" t="s">
        <v>129</v>
      </c>
      <c r="E235" s="128" t="s">
        <v>359</v>
      </c>
      <c r="F235" s="129" t="s">
        <v>360</v>
      </c>
      <c r="G235" s="130" t="s">
        <v>235</v>
      </c>
      <c r="H235" s="131">
        <v>1</v>
      </c>
      <c r="I235" s="3"/>
      <c r="J235" s="132">
        <f>ROUND(I235*H235,2)</f>
        <v>0</v>
      </c>
      <c r="K235" s="133"/>
      <c r="L235" s="21"/>
      <c r="M235" s="134" t="s">
        <v>1</v>
      </c>
      <c r="N235" s="135" t="s">
        <v>41</v>
      </c>
      <c r="P235" s="136">
        <f>O235*H235</f>
        <v>0</v>
      </c>
      <c r="Q235" s="136">
        <v>0.00031</v>
      </c>
      <c r="R235" s="136">
        <f>Q235*H235</f>
        <v>0.00031</v>
      </c>
      <c r="S235" s="136">
        <v>0</v>
      </c>
      <c r="T235" s="137">
        <f>S235*H235</f>
        <v>0</v>
      </c>
      <c r="AR235" s="138" t="s">
        <v>225</v>
      </c>
      <c r="AT235" s="138" t="s">
        <v>129</v>
      </c>
      <c r="AU235" s="138" t="s">
        <v>86</v>
      </c>
      <c r="AY235" s="7" t="s">
        <v>127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7" t="s">
        <v>84</v>
      </c>
      <c r="BK235" s="139">
        <f>ROUND(I235*H235,2)</f>
        <v>0</v>
      </c>
      <c r="BL235" s="7" t="s">
        <v>225</v>
      </c>
      <c r="BM235" s="138" t="s">
        <v>361</v>
      </c>
    </row>
    <row r="236" spans="2:65" s="20" customFormat="1" ht="24.2" customHeight="1">
      <c r="B236" s="21"/>
      <c r="C236" s="127" t="s">
        <v>362</v>
      </c>
      <c r="D236" s="127" t="s">
        <v>129</v>
      </c>
      <c r="E236" s="128" t="s">
        <v>363</v>
      </c>
      <c r="F236" s="129" t="s">
        <v>364</v>
      </c>
      <c r="G236" s="130" t="s">
        <v>228</v>
      </c>
      <c r="H236" s="131">
        <v>2.5</v>
      </c>
      <c r="I236" s="3"/>
      <c r="J236" s="132">
        <f>ROUND(I236*H236,2)</f>
        <v>0</v>
      </c>
      <c r="K236" s="133"/>
      <c r="L236" s="21"/>
      <c r="M236" s="134" t="s">
        <v>1</v>
      </c>
      <c r="N236" s="135" t="s">
        <v>41</v>
      </c>
      <c r="P236" s="136">
        <f>O236*H236</f>
        <v>0</v>
      </c>
      <c r="Q236" s="136">
        <v>0.00191</v>
      </c>
      <c r="R236" s="136">
        <f>Q236*H236</f>
        <v>0.004775</v>
      </c>
      <c r="S236" s="136">
        <v>0</v>
      </c>
      <c r="T236" s="137">
        <f>S236*H236</f>
        <v>0</v>
      </c>
      <c r="AR236" s="138" t="s">
        <v>225</v>
      </c>
      <c r="AT236" s="138" t="s">
        <v>129</v>
      </c>
      <c r="AU236" s="138" t="s">
        <v>86</v>
      </c>
      <c r="AY236" s="7" t="s">
        <v>127</v>
      </c>
      <c r="BE236" s="139">
        <f>IF(N236="základní",J236,0)</f>
        <v>0</v>
      </c>
      <c r="BF236" s="139">
        <f>IF(N236="snížená",J236,0)</f>
        <v>0</v>
      </c>
      <c r="BG236" s="139">
        <f>IF(N236="zákl. přenesená",J236,0)</f>
        <v>0</v>
      </c>
      <c r="BH236" s="139">
        <f>IF(N236="sníž. přenesená",J236,0)</f>
        <v>0</v>
      </c>
      <c r="BI236" s="139">
        <f>IF(N236="nulová",J236,0)</f>
        <v>0</v>
      </c>
      <c r="BJ236" s="7" t="s">
        <v>84</v>
      </c>
      <c r="BK236" s="139">
        <f>ROUND(I236*H236,2)</f>
        <v>0</v>
      </c>
      <c r="BL236" s="7" t="s">
        <v>225</v>
      </c>
      <c r="BM236" s="138" t="s">
        <v>365</v>
      </c>
    </row>
    <row r="237" spans="2:65" s="20" customFormat="1" ht="24.2" customHeight="1">
      <c r="B237" s="21"/>
      <c r="C237" s="127" t="s">
        <v>366</v>
      </c>
      <c r="D237" s="127" t="s">
        <v>129</v>
      </c>
      <c r="E237" s="128" t="s">
        <v>367</v>
      </c>
      <c r="F237" s="129" t="s">
        <v>368</v>
      </c>
      <c r="G237" s="130" t="s">
        <v>346</v>
      </c>
      <c r="H237" s="5"/>
      <c r="I237" s="3"/>
      <c r="J237" s="132">
        <f>ROUND(I237*H237,2)</f>
        <v>0</v>
      </c>
      <c r="K237" s="133"/>
      <c r="L237" s="21"/>
      <c r="M237" s="134" t="s">
        <v>1</v>
      </c>
      <c r="N237" s="135" t="s">
        <v>41</v>
      </c>
      <c r="P237" s="136">
        <f>O237*H237</f>
        <v>0</v>
      </c>
      <c r="Q237" s="136">
        <v>0</v>
      </c>
      <c r="R237" s="136">
        <f>Q237*H237</f>
        <v>0</v>
      </c>
      <c r="S237" s="136">
        <v>0</v>
      </c>
      <c r="T237" s="137">
        <f>S237*H237</f>
        <v>0</v>
      </c>
      <c r="AR237" s="138" t="s">
        <v>225</v>
      </c>
      <c r="AT237" s="138" t="s">
        <v>129</v>
      </c>
      <c r="AU237" s="138" t="s">
        <v>86</v>
      </c>
      <c r="AY237" s="7" t="s">
        <v>127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7" t="s">
        <v>84</v>
      </c>
      <c r="BK237" s="139">
        <f>ROUND(I237*H237,2)</f>
        <v>0</v>
      </c>
      <c r="BL237" s="7" t="s">
        <v>225</v>
      </c>
      <c r="BM237" s="138" t="s">
        <v>369</v>
      </c>
    </row>
    <row r="238" spans="2:63" s="115" customFormat="1" ht="22.9" customHeight="1">
      <c r="B238" s="116"/>
      <c r="D238" s="117" t="s">
        <v>75</v>
      </c>
      <c r="E238" s="125" t="s">
        <v>370</v>
      </c>
      <c r="F238" s="125" t="s">
        <v>371</v>
      </c>
      <c r="J238" s="126">
        <f>BK238</f>
        <v>0</v>
      </c>
      <c r="L238" s="116"/>
      <c r="M238" s="120"/>
      <c r="P238" s="121">
        <f>SUM(P239:P241)</f>
        <v>0</v>
      </c>
      <c r="R238" s="121">
        <f>SUM(R239:R241)</f>
        <v>0</v>
      </c>
      <c r="T238" s="122">
        <f>SUM(T239:T241)</f>
        <v>0</v>
      </c>
      <c r="AR238" s="117" t="s">
        <v>86</v>
      </c>
      <c r="AT238" s="123" t="s">
        <v>75</v>
      </c>
      <c r="AU238" s="123" t="s">
        <v>84</v>
      </c>
      <c r="AY238" s="117" t="s">
        <v>127</v>
      </c>
      <c r="BK238" s="124">
        <f>SUM(BK239:BK241)</f>
        <v>0</v>
      </c>
    </row>
    <row r="239" spans="2:65" s="20" customFormat="1" ht="37.9" customHeight="1">
      <c r="B239" s="21"/>
      <c r="C239" s="127" t="s">
        <v>372</v>
      </c>
      <c r="D239" s="127" t="s">
        <v>129</v>
      </c>
      <c r="E239" s="128" t="s">
        <v>373</v>
      </c>
      <c r="F239" s="129" t="s">
        <v>374</v>
      </c>
      <c r="G239" s="130" t="s">
        <v>198</v>
      </c>
      <c r="H239" s="131">
        <v>75.15</v>
      </c>
      <c r="I239" s="3"/>
      <c r="J239" s="132">
        <f>ROUND(I239*H239,2)</f>
        <v>0</v>
      </c>
      <c r="K239" s="133"/>
      <c r="L239" s="21"/>
      <c r="M239" s="134" t="s">
        <v>1</v>
      </c>
      <c r="N239" s="135" t="s">
        <v>41</v>
      </c>
      <c r="P239" s="136">
        <f>O239*H239</f>
        <v>0</v>
      </c>
      <c r="Q239" s="136">
        <v>0</v>
      </c>
      <c r="R239" s="136">
        <f>Q239*H239</f>
        <v>0</v>
      </c>
      <c r="S239" s="136">
        <v>0</v>
      </c>
      <c r="T239" s="137">
        <f>S239*H239</f>
        <v>0</v>
      </c>
      <c r="AR239" s="138" t="s">
        <v>225</v>
      </c>
      <c r="AT239" s="138" t="s">
        <v>129</v>
      </c>
      <c r="AU239" s="138" t="s">
        <v>86</v>
      </c>
      <c r="AY239" s="7" t="s">
        <v>127</v>
      </c>
      <c r="BE239" s="139">
        <f>IF(N239="základní",J239,0)</f>
        <v>0</v>
      </c>
      <c r="BF239" s="139">
        <f>IF(N239="snížená",J239,0)</f>
        <v>0</v>
      </c>
      <c r="BG239" s="139">
        <f>IF(N239="zákl. přenesená",J239,0)</f>
        <v>0</v>
      </c>
      <c r="BH239" s="139">
        <f>IF(N239="sníž. přenesená",J239,0)</f>
        <v>0</v>
      </c>
      <c r="BI239" s="139">
        <f>IF(N239="nulová",J239,0)</f>
        <v>0</v>
      </c>
      <c r="BJ239" s="7" t="s">
        <v>84</v>
      </c>
      <c r="BK239" s="139">
        <f>ROUND(I239*H239,2)</f>
        <v>0</v>
      </c>
      <c r="BL239" s="7" t="s">
        <v>225</v>
      </c>
      <c r="BM239" s="138" t="s">
        <v>375</v>
      </c>
    </row>
    <row r="240" spans="2:51" s="147" customFormat="1" ht="12">
      <c r="B240" s="148"/>
      <c r="D240" s="142" t="s">
        <v>135</v>
      </c>
      <c r="E240" s="149" t="s">
        <v>1</v>
      </c>
      <c r="F240" s="150" t="s">
        <v>340</v>
      </c>
      <c r="H240" s="151">
        <v>75.15</v>
      </c>
      <c r="L240" s="148"/>
      <c r="M240" s="152"/>
      <c r="T240" s="153"/>
      <c r="AT240" s="149" t="s">
        <v>135</v>
      </c>
      <c r="AU240" s="149" t="s">
        <v>86</v>
      </c>
      <c r="AV240" s="147" t="s">
        <v>86</v>
      </c>
      <c r="AW240" s="147" t="s">
        <v>32</v>
      </c>
      <c r="AX240" s="147" t="s">
        <v>76</v>
      </c>
      <c r="AY240" s="149" t="s">
        <v>127</v>
      </c>
    </row>
    <row r="241" spans="2:51" s="154" customFormat="1" ht="12">
      <c r="B241" s="155"/>
      <c r="D241" s="142" t="s">
        <v>135</v>
      </c>
      <c r="E241" s="156" t="s">
        <v>1</v>
      </c>
      <c r="F241" s="157" t="s">
        <v>143</v>
      </c>
      <c r="H241" s="158">
        <v>75.15</v>
      </c>
      <c r="L241" s="155"/>
      <c r="M241" s="159"/>
      <c r="T241" s="160"/>
      <c r="AT241" s="156" t="s">
        <v>135</v>
      </c>
      <c r="AU241" s="156" t="s">
        <v>86</v>
      </c>
      <c r="AV241" s="154" t="s">
        <v>133</v>
      </c>
      <c r="AW241" s="154" t="s">
        <v>32</v>
      </c>
      <c r="AX241" s="154" t="s">
        <v>84</v>
      </c>
      <c r="AY241" s="156" t="s">
        <v>127</v>
      </c>
    </row>
    <row r="242" spans="2:63" s="115" customFormat="1" ht="25.9" customHeight="1">
      <c r="B242" s="116"/>
      <c r="D242" s="117" t="s">
        <v>75</v>
      </c>
      <c r="E242" s="118" t="s">
        <v>376</v>
      </c>
      <c r="F242" s="118" t="s">
        <v>376</v>
      </c>
      <c r="J242" s="119">
        <f>BK242</f>
        <v>0</v>
      </c>
      <c r="L242" s="116"/>
      <c r="M242" s="120"/>
      <c r="P242" s="121">
        <f>P243+P248</f>
        <v>0</v>
      </c>
      <c r="R242" s="121">
        <f>R243+R248</f>
        <v>0</v>
      </c>
      <c r="T242" s="122">
        <f>T243+T248</f>
        <v>0</v>
      </c>
      <c r="AR242" s="117" t="s">
        <v>160</v>
      </c>
      <c r="AT242" s="123" t="s">
        <v>75</v>
      </c>
      <c r="AU242" s="123" t="s">
        <v>76</v>
      </c>
      <c r="AY242" s="117" t="s">
        <v>127</v>
      </c>
      <c r="BK242" s="124">
        <f>BK243+BK248</f>
        <v>0</v>
      </c>
    </row>
    <row r="243" spans="2:63" s="115" customFormat="1" ht="22.9" customHeight="1">
      <c r="B243" s="116"/>
      <c r="D243" s="117" t="s">
        <v>75</v>
      </c>
      <c r="E243" s="125" t="s">
        <v>377</v>
      </c>
      <c r="F243" s="125" t="s">
        <v>378</v>
      </c>
      <c r="J243" s="126">
        <f>BK243</f>
        <v>0</v>
      </c>
      <c r="L243" s="116"/>
      <c r="M243" s="120"/>
      <c r="P243" s="121">
        <f>SUM(P244:P247)</f>
        <v>0</v>
      </c>
      <c r="R243" s="121">
        <f>SUM(R244:R247)</f>
        <v>0</v>
      </c>
      <c r="T243" s="122">
        <f>SUM(T244:T247)</f>
        <v>0</v>
      </c>
      <c r="AR243" s="117" t="s">
        <v>160</v>
      </c>
      <c r="AT243" s="123" t="s">
        <v>75</v>
      </c>
      <c r="AU243" s="123" t="s">
        <v>84</v>
      </c>
      <c r="AY243" s="117" t="s">
        <v>127</v>
      </c>
      <c r="BK243" s="124">
        <f>SUM(BK244:BK247)</f>
        <v>0</v>
      </c>
    </row>
    <row r="244" spans="2:65" s="20" customFormat="1" ht="16.5" customHeight="1">
      <c r="B244" s="21"/>
      <c r="C244" s="127" t="s">
        <v>249</v>
      </c>
      <c r="D244" s="127" t="s">
        <v>129</v>
      </c>
      <c r="E244" s="128" t="s">
        <v>379</v>
      </c>
      <c r="F244" s="129" t="s">
        <v>380</v>
      </c>
      <c r="G244" s="130" t="s">
        <v>381</v>
      </c>
      <c r="H244" s="131">
        <v>1</v>
      </c>
      <c r="I244" s="3"/>
      <c r="J244" s="132">
        <f>ROUND(I244*H244,2)</f>
        <v>0</v>
      </c>
      <c r="K244" s="133"/>
      <c r="L244" s="21"/>
      <c r="M244" s="134" t="s">
        <v>1</v>
      </c>
      <c r="N244" s="135" t="s">
        <v>41</v>
      </c>
      <c r="P244" s="136">
        <f>O244*H244</f>
        <v>0</v>
      </c>
      <c r="Q244" s="136">
        <v>0</v>
      </c>
      <c r="R244" s="136">
        <f>Q244*H244</f>
        <v>0</v>
      </c>
      <c r="S244" s="136">
        <v>0</v>
      </c>
      <c r="T244" s="137">
        <f>S244*H244</f>
        <v>0</v>
      </c>
      <c r="AR244" s="138" t="s">
        <v>382</v>
      </c>
      <c r="AT244" s="138" t="s">
        <v>129</v>
      </c>
      <c r="AU244" s="138" t="s">
        <v>86</v>
      </c>
      <c r="AY244" s="7" t="s">
        <v>127</v>
      </c>
      <c r="BE244" s="139">
        <f>IF(N244="základní",J244,0)</f>
        <v>0</v>
      </c>
      <c r="BF244" s="139">
        <f>IF(N244="snížená",J244,0)</f>
        <v>0</v>
      </c>
      <c r="BG244" s="139">
        <f>IF(N244="zákl. přenesená",J244,0)</f>
        <v>0</v>
      </c>
      <c r="BH244" s="139">
        <f>IF(N244="sníž. přenesená",J244,0)</f>
        <v>0</v>
      </c>
      <c r="BI244" s="139">
        <f>IF(N244="nulová",J244,0)</f>
        <v>0</v>
      </c>
      <c r="BJ244" s="7" t="s">
        <v>84</v>
      </c>
      <c r="BK244" s="139">
        <f>ROUND(I244*H244,2)</f>
        <v>0</v>
      </c>
      <c r="BL244" s="7" t="s">
        <v>382</v>
      </c>
      <c r="BM244" s="138" t="s">
        <v>383</v>
      </c>
    </row>
    <row r="245" spans="2:65" s="20" customFormat="1" ht="16.5" customHeight="1">
      <c r="B245" s="21"/>
      <c r="C245" s="127" t="s">
        <v>384</v>
      </c>
      <c r="D245" s="127" t="s">
        <v>129</v>
      </c>
      <c r="E245" s="128" t="s">
        <v>385</v>
      </c>
      <c r="F245" s="129" t="s">
        <v>386</v>
      </c>
      <c r="G245" s="130" t="s">
        <v>381</v>
      </c>
      <c r="H245" s="131">
        <v>1</v>
      </c>
      <c r="I245" s="3"/>
      <c r="J245" s="132">
        <f>ROUND(I245*H245,2)</f>
        <v>0</v>
      </c>
      <c r="K245" s="133"/>
      <c r="L245" s="21"/>
      <c r="M245" s="134" t="s">
        <v>1</v>
      </c>
      <c r="N245" s="135" t="s">
        <v>41</v>
      </c>
      <c r="P245" s="136">
        <f>O245*H245</f>
        <v>0</v>
      </c>
      <c r="Q245" s="136">
        <v>0</v>
      </c>
      <c r="R245" s="136">
        <f>Q245*H245</f>
        <v>0</v>
      </c>
      <c r="S245" s="136">
        <v>0</v>
      </c>
      <c r="T245" s="137">
        <f>S245*H245</f>
        <v>0</v>
      </c>
      <c r="AR245" s="138" t="s">
        <v>382</v>
      </c>
      <c r="AT245" s="138" t="s">
        <v>129</v>
      </c>
      <c r="AU245" s="138" t="s">
        <v>86</v>
      </c>
      <c r="AY245" s="7" t="s">
        <v>127</v>
      </c>
      <c r="BE245" s="139">
        <f>IF(N245="základní",J245,0)</f>
        <v>0</v>
      </c>
      <c r="BF245" s="139">
        <f>IF(N245="snížená",J245,0)</f>
        <v>0</v>
      </c>
      <c r="BG245" s="139">
        <f>IF(N245="zákl. přenesená",J245,0)</f>
        <v>0</v>
      </c>
      <c r="BH245" s="139">
        <f>IF(N245="sníž. přenesená",J245,0)</f>
        <v>0</v>
      </c>
      <c r="BI245" s="139">
        <f>IF(N245="nulová",J245,0)</f>
        <v>0</v>
      </c>
      <c r="BJ245" s="7" t="s">
        <v>84</v>
      </c>
      <c r="BK245" s="139">
        <f>ROUND(I245*H245,2)</f>
        <v>0</v>
      </c>
      <c r="BL245" s="7" t="s">
        <v>382</v>
      </c>
      <c r="BM245" s="138" t="s">
        <v>387</v>
      </c>
    </row>
    <row r="246" spans="2:65" s="20" customFormat="1" ht="16.5" customHeight="1">
      <c r="B246" s="21"/>
      <c r="C246" s="127" t="s">
        <v>388</v>
      </c>
      <c r="D246" s="127" t="s">
        <v>129</v>
      </c>
      <c r="E246" s="128" t="s">
        <v>389</v>
      </c>
      <c r="F246" s="129" t="s">
        <v>390</v>
      </c>
      <c r="G246" s="130" t="s">
        <v>381</v>
      </c>
      <c r="H246" s="131">
        <v>1</v>
      </c>
      <c r="I246" s="3"/>
      <c r="J246" s="132">
        <f>ROUND(I246*H246,2)</f>
        <v>0</v>
      </c>
      <c r="K246" s="133"/>
      <c r="L246" s="21"/>
      <c r="M246" s="134" t="s">
        <v>1</v>
      </c>
      <c r="N246" s="135" t="s">
        <v>41</v>
      </c>
      <c r="P246" s="136">
        <f>O246*H246</f>
        <v>0</v>
      </c>
      <c r="Q246" s="136">
        <v>0</v>
      </c>
      <c r="R246" s="136">
        <f>Q246*H246</f>
        <v>0</v>
      </c>
      <c r="S246" s="136">
        <v>0</v>
      </c>
      <c r="T246" s="137">
        <f>S246*H246</f>
        <v>0</v>
      </c>
      <c r="AR246" s="138" t="s">
        <v>133</v>
      </c>
      <c r="AT246" s="138" t="s">
        <v>129</v>
      </c>
      <c r="AU246" s="138" t="s">
        <v>86</v>
      </c>
      <c r="AY246" s="7" t="s">
        <v>127</v>
      </c>
      <c r="BE246" s="139">
        <f>IF(N246="základní",J246,0)</f>
        <v>0</v>
      </c>
      <c r="BF246" s="139">
        <f>IF(N246="snížená",J246,0)</f>
        <v>0</v>
      </c>
      <c r="BG246" s="139">
        <f>IF(N246="zákl. přenesená",J246,0)</f>
        <v>0</v>
      </c>
      <c r="BH246" s="139">
        <f>IF(N246="sníž. přenesená",J246,0)</f>
        <v>0</v>
      </c>
      <c r="BI246" s="139">
        <f>IF(N246="nulová",J246,0)</f>
        <v>0</v>
      </c>
      <c r="BJ246" s="7" t="s">
        <v>84</v>
      </c>
      <c r="BK246" s="139">
        <f>ROUND(I246*H246,2)</f>
        <v>0</v>
      </c>
      <c r="BL246" s="7" t="s">
        <v>133</v>
      </c>
      <c r="BM246" s="138" t="s">
        <v>391</v>
      </c>
    </row>
    <row r="247" spans="2:65" s="20" customFormat="1" ht="16.5" customHeight="1">
      <c r="B247" s="21"/>
      <c r="C247" s="127" t="s">
        <v>392</v>
      </c>
      <c r="D247" s="127" t="s">
        <v>129</v>
      </c>
      <c r="E247" s="128" t="s">
        <v>393</v>
      </c>
      <c r="F247" s="129" t="s">
        <v>394</v>
      </c>
      <c r="G247" s="130" t="s">
        <v>381</v>
      </c>
      <c r="H247" s="131">
        <v>1</v>
      </c>
      <c r="I247" s="3"/>
      <c r="J247" s="132">
        <f>ROUND(I247*H247,2)</f>
        <v>0</v>
      </c>
      <c r="K247" s="133"/>
      <c r="L247" s="21"/>
      <c r="M247" s="134" t="s">
        <v>1</v>
      </c>
      <c r="N247" s="135" t="s">
        <v>41</v>
      </c>
      <c r="P247" s="136">
        <f>O247*H247</f>
        <v>0</v>
      </c>
      <c r="Q247" s="136">
        <v>0</v>
      </c>
      <c r="R247" s="136">
        <f>Q247*H247</f>
        <v>0</v>
      </c>
      <c r="S247" s="136">
        <v>0</v>
      </c>
      <c r="T247" s="137">
        <f>S247*H247</f>
        <v>0</v>
      </c>
      <c r="AR247" s="138" t="s">
        <v>133</v>
      </c>
      <c r="AT247" s="138" t="s">
        <v>129</v>
      </c>
      <c r="AU247" s="138" t="s">
        <v>86</v>
      </c>
      <c r="AY247" s="7" t="s">
        <v>127</v>
      </c>
      <c r="BE247" s="139">
        <f>IF(N247="základní",J247,0)</f>
        <v>0</v>
      </c>
      <c r="BF247" s="139">
        <f>IF(N247="snížená",J247,0)</f>
        <v>0</v>
      </c>
      <c r="BG247" s="139">
        <f>IF(N247="zákl. přenesená",J247,0)</f>
        <v>0</v>
      </c>
      <c r="BH247" s="139">
        <f>IF(N247="sníž. přenesená",J247,0)</f>
        <v>0</v>
      </c>
      <c r="BI247" s="139">
        <f>IF(N247="nulová",J247,0)</f>
        <v>0</v>
      </c>
      <c r="BJ247" s="7" t="s">
        <v>84</v>
      </c>
      <c r="BK247" s="139">
        <f>ROUND(I247*H247,2)</f>
        <v>0</v>
      </c>
      <c r="BL247" s="7" t="s">
        <v>133</v>
      </c>
      <c r="BM247" s="138" t="s">
        <v>395</v>
      </c>
    </row>
    <row r="248" spans="2:63" s="115" customFormat="1" ht="22.9" customHeight="1">
      <c r="B248" s="116"/>
      <c r="D248" s="117" t="s">
        <v>75</v>
      </c>
      <c r="E248" s="125" t="s">
        <v>396</v>
      </c>
      <c r="F248" s="125" t="s">
        <v>397</v>
      </c>
      <c r="J248" s="126">
        <f>BK248</f>
        <v>0</v>
      </c>
      <c r="L248" s="116"/>
      <c r="M248" s="120"/>
      <c r="P248" s="121">
        <f>P249</f>
        <v>0</v>
      </c>
      <c r="R248" s="121">
        <f>R249</f>
        <v>0</v>
      </c>
      <c r="T248" s="122">
        <f>T249</f>
        <v>0</v>
      </c>
      <c r="AR248" s="117" t="s">
        <v>160</v>
      </c>
      <c r="AT248" s="123" t="s">
        <v>75</v>
      </c>
      <c r="AU248" s="123" t="s">
        <v>84</v>
      </c>
      <c r="AY248" s="117" t="s">
        <v>127</v>
      </c>
      <c r="BK248" s="124">
        <f>BK249</f>
        <v>0</v>
      </c>
    </row>
    <row r="249" spans="2:65" s="20" customFormat="1" ht="16.5" customHeight="1">
      <c r="B249" s="21"/>
      <c r="C249" s="127" t="s">
        <v>398</v>
      </c>
      <c r="D249" s="127" t="s">
        <v>129</v>
      </c>
      <c r="E249" s="128" t="s">
        <v>399</v>
      </c>
      <c r="F249" s="129" t="s">
        <v>400</v>
      </c>
      <c r="G249" s="130" t="s">
        <v>381</v>
      </c>
      <c r="H249" s="131">
        <v>1</v>
      </c>
      <c r="I249" s="3"/>
      <c r="J249" s="132">
        <f>ROUND(I249*H249,2)</f>
        <v>0</v>
      </c>
      <c r="K249" s="133"/>
      <c r="L249" s="21"/>
      <c r="M249" s="171" t="s">
        <v>1</v>
      </c>
      <c r="N249" s="172" t="s">
        <v>41</v>
      </c>
      <c r="O249" s="173"/>
      <c r="P249" s="174">
        <f>O249*H249</f>
        <v>0</v>
      </c>
      <c r="Q249" s="174">
        <v>0</v>
      </c>
      <c r="R249" s="174">
        <f>Q249*H249</f>
        <v>0</v>
      </c>
      <c r="S249" s="174">
        <v>0</v>
      </c>
      <c r="T249" s="175">
        <f>S249*H249</f>
        <v>0</v>
      </c>
      <c r="AR249" s="138" t="s">
        <v>382</v>
      </c>
      <c r="AT249" s="138" t="s">
        <v>129</v>
      </c>
      <c r="AU249" s="138" t="s">
        <v>86</v>
      </c>
      <c r="AY249" s="7" t="s">
        <v>127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7" t="s">
        <v>84</v>
      </c>
      <c r="BK249" s="139">
        <f>ROUND(I249*H249,2)</f>
        <v>0</v>
      </c>
      <c r="BL249" s="7" t="s">
        <v>382</v>
      </c>
      <c r="BM249" s="138" t="s">
        <v>401</v>
      </c>
    </row>
    <row r="250" spans="2:12" s="20" customFormat="1" ht="6.95" customHeight="1">
      <c r="B250" s="34"/>
      <c r="C250" s="35"/>
      <c r="D250" s="35"/>
      <c r="E250" s="35"/>
      <c r="F250" s="35"/>
      <c r="G250" s="35"/>
      <c r="H250" s="35"/>
      <c r="I250" s="35"/>
      <c r="J250" s="35"/>
      <c r="K250" s="35"/>
      <c r="L250" s="21"/>
    </row>
  </sheetData>
  <sheetProtection algorithmName="SHA-512" hashValue="+mTWgITdxUuA5hK6/f2R2e4pCvO3WB8z83Kd5bzCqfJuNA9n/ZejVkF7uwQSZAWVBBDh08YIQYduJDpFeAIQLA==" saltValue="d7v+Uqaz13a4trHPJRNd7Q==" spinCount="100000" sheet="1" objects="1" scenarios="1"/>
  <autoFilter ref="C132:K249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Krejča</dc:creator>
  <cp:keywords/>
  <dc:description/>
  <cp:lastModifiedBy>Katerina Swiatkova</cp:lastModifiedBy>
  <dcterms:created xsi:type="dcterms:W3CDTF">2024-02-22T08:51:59Z</dcterms:created>
  <dcterms:modified xsi:type="dcterms:W3CDTF">2024-02-25T17:44:52Z</dcterms:modified>
  <cp:category/>
  <cp:version/>
  <cp:contentType/>
  <cp:contentStatus/>
</cp:coreProperties>
</file>